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rcadiso365-my.sharepoint.com/personal/brandon_e_williams_arcadisaustralia_com/Documents/Microsoft Teams Chat Files/"/>
    </mc:Choice>
  </mc:AlternateContent>
  <xr:revisionPtr revIDLastSave="25" documentId="13_ncr:1_{100E92E0-2FB0-4E39-913B-BE31397E0678}" xr6:coauthVersionLast="47" xr6:coauthVersionMax="47" xr10:uidLastSave="{97B028FC-5198-4FF4-9912-145BE7399903}"/>
  <bookViews>
    <workbookView xWindow="-28920" yWindow="-3855" windowWidth="29040" windowHeight="17520" activeTab="1" xr2:uid="{00000000-000D-0000-FFFF-FFFF00000000}"/>
  </bookViews>
  <sheets>
    <sheet name="Calculation Sheet" sheetId="1" r:id="rId1"/>
    <sheet name="Data for Re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0" i="1"/>
  <c r="K28" i="1"/>
  <c r="E17" i="1"/>
  <c r="C61" i="1" s="1"/>
  <c r="B61" i="1" s="1"/>
  <c r="E92" i="1"/>
  <c r="G28" i="1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D92" i="3" a="1"/>
  <c r="D92" i="3" s="1"/>
  <c r="D67" i="3" a="1"/>
  <c r="D67" i="3" s="1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83" i="1" l="1"/>
  <c r="C59" i="1"/>
  <c r="C65" i="1"/>
  <c r="C63" i="1"/>
  <c r="B63" i="1" s="1"/>
  <c r="E112" i="1"/>
  <c r="E98" i="1"/>
  <c r="G98" i="1" s="1"/>
  <c r="F98" i="1"/>
  <c r="K98" i="1" s="1"/>
  <c r="F34" i="1"/>
  <c r="K34" i="1" s="1"/>
  <c r="E34" i="1"/>
  <c r="F32" i="1"/>
  <c r="H32" i="1" s="1"/>
  <c r="E32" i="1"/>
  <c r="G32" i="1" s="1"/>
  <c r="E60" i="1" l="1"/>
  <c r="E66" i="1"/>
  <c r="E72" i="1"/>
  <c r="E78" i="1"/>
  <c r="F75" i="1"/>
  <c r="E76" i="1"/>
  <c r="F70" i="1"/>
  <c r="F60" i="1"/>
  <c r="F66" i="1"/>
  <c r="F72" i="1"/>
  <c r="F78" i="1"/>
  <c r="E74" i="1"/>
  <c r="E70" i="1"/>
  <c r="F76" i="1"/>
  <c r="E61" i="1"/>
  <c r="E67" i="1"/>
  <c r="E73" i="1"/>
  <c r="E79" i="1"/>
  <c r="F59" i="1"/>
  <c r="F61" i="1"/>
  <c r="F67" i="1"/>
  <c r="F73" i="1"/>
  <c r="F79" i="1"/>
  <c r="E68" i="1"/>
  <c r="F69" i="1"/>
  <c r="E62" i="1"/>
  <c r="F62" i="1"/>
  <c r="F68" i="1"/>
  <c r="F74" i="1"/>
  <c r="E59" i="1"/>
  <c r="G59" i="1" s="1"/>
  <c r="E69" i="1"/>
  <c r="E75" i="1"/>
  <c r="E63" i="1"/>
  <c r="F63" i="1"/>
  <c r="E64" i="1"/>
  <c r="F64" i="1"/>
  <c r="E65" i="1"/>
  <c r="E71" i="1"/>
  <c r="E77" i="1"/>
  <c r="F65" i="1"/>
  <c r="F71" i="1"/>
  <c r="F77" i="1"/>
  <c r="J32" i="1"/>
  <c r="G34" i="1"/>
  <c r="K32" i="1"/>
  <c r="E35" i="1"/>
  <c r="J35" i="1" s="1"/>
  <c r="E33" i="1"/>
  <c r="G33" i="1" s="1"/>
  <c r="F33" i="1"/>
  <c r="H33" i="1" s="1"/>
  <c r="J34" i="1"/>
  <c r="L34" i="1" s="1"/>
  <c r="H34" i="1"/>
  <c r="F35" i="1"/>
  <c r="H35" i="1" s="1"/>
  <c r="H98" i="1"/>
  <c r="I98" i="1" s="1"/>
  <c r="J98" i="1"/>
  <c r="L98" i="1" s="1"/>
  <c r="I32" i="1"/>
  <c r="G35" i="1" l="1"/>
  <c r="I35" i="1" s="1"/>
  <c r="I34" i="1"/>
  <c r="L32" i="1"/>
  <c r="I33" i="1"/>
  <c r="J33" i="1"/>
  <c r="K33" i="1"/>
  <c r="K35" i="1"/>
  <c r="L35" i="1" s="1"/>
  <c r="E110" i="1"/>
  <c r="G110" i="1" s="1"/>
  <c r="F110" i="1"/>
  <c r="H110" i="1" s="1"/>
  <c r="E111" i="1"/>
  <c r="G111" i="1" s="1"/>
  <c r="F111" i="1"/>
  <c r="H111" i="1" s="1"/>
  <c r="J112" i="1"/>
  <c r="F112" i="1"/>
  <c r="K112" i="1" s="1"/>
  <c r="E95" i="1"/>
  <c r="J95" i="1" s="1"/>
  <c r="F95" i="1"/>
  <c r="H95" i="1" s="1"/>
  <c r="E96" i="1"/>
  <c r="F96" i="1"/>
  <c r="K96" i="1" s="1"/>
  <c r="E97" i="1"/>
  <c r="G97" i="1" s="1"/>
  <c r="F97" i="1"/>
  <c r="H97" i="1" s="1"/>
  <c r="E99" i="1"/>
  <c r="G99" i="1" s="1"/>
  <c r="F99" i="1"/>
  <c r="K99" i="1" s="1"/>
  <c r="E100" i="1"/>
  <c r="G100" i="1" s="1"/>
  <c r="F100" i="1"/>
  <c r="K100" i="1" s="1"/>
  <c r="E101" i="1"/>
  <c r="G101" i="1" s="1"/>
  <c r="F101" i="1"/>
  <c r="H101" i="1" s="1"/>
  <c r="E102" i="1"/>
  <c r="J102" i="1" s="1"/>
  <c r="F102" i="1"/>
  <c r="H102" i="1" s="1"/>
  <c r="E103" i="1"/>
  <c r="G103" i="1" s="1"/>
  <c r="F103" i="1"/>
  <c r="H103" i="1" s="1"/>
  <c r="E104" i="1"/>
  <c r="J104" i="1" s="1"/>
  <c r="F104" i="1"/>
  <c r="K104" i="1" s="1"/>
  <c r="E105" i="1"/>
  <c r="G105" i="1" s="1"/>
  <c r="F105" i="1"/>
  <c r="H105" i="1" s="1"/>
  <c r="E106" i="1"/>
  <c r="G106" i="1" s="1"/>
  <c r="F106" i="1"/>
  <c r="H106" i="1" s="1"/>
  <c r="E107" i="1"/>
  <c r="G107" i="1" s="1"/>
  <c r="F107" i="1"/>
  <c r="H107" i="1" s="1"/>
  <c r="E108" i="1"/>
  <c r="G108" i="1" s="1"/>
  <c r="F108" i="1"/>
  <c r="H108" i="1" s="1"/>
  <c r="E109" i="1"/>
  <c r="G109" i="1" s="1"/>
  <c r="F109" i="1"/>
  <c r="H109" i="1" s="1"/>
  <c r="E94" i="1"/>
  <c r="G94" i="1" s="1"/>
  <c r="F94" i="1"/>
  <c r="H94" i="1" s="1"/>
  <c r="E93" i="1"/>
  <c r="G93" i="1" s="1"/>
  <c r="F93" i="1"/>
  <c r="K93" i="1" s="1"/>
  <c r="F92" i="1"/>
  <c r="K92" i="1" s="1"/>
  <c r="J92" i="1"/>
  <c r="F91" i="1"/>
  <c r="H91" i="1" s="1"/>
  <c r="E91" i="1"/>
  <c r="J91" i="1" s="1"/>
  <c r="C60" i="1"/>
  <c r="B60" i="1" s="1"/>
  <c r="C62" i="1"/>
  <c r="B62" i="1" s="1"/>
  <c r="C64" i="1"/>
  <c r="B64" i="1" s="1"/>
  <c r="B65" i="1"/>
  <c r="C66" i="1"/>
  <c r="B66" i="1" s="1"/>
  <c r="C67" i="1"/>
  <c r="B67" i="1" s="1"/>
  <c r="C68" i="1"/>
  <c r="B68" i="1" s="1"/>
  <c r="C69" i="1"/>
  <c r="B69" i="1" s="1"/>
  <c r="C70" i="1"/>
  <c r="B70" i="1" s="1"/>
  <c r="C71" i="1"/>
  <c r="B71" i="1" s="1"/>
  <c r="C72" i="1"/>
  <c r="B72" i="1" s="1"/>
  <c r="C73" i="1"/>
  <c r="B73" i="1" s="1"/>
  <c r="C74" i="1"/>
  <c r="B74" i="1" s="1"/>
  <c r="C75" i="1"/>
  <c r="B75" i="1" s="1"/>
  <c r="C76" i="1"/>
  <c r="B76" i="1" s="1"/>
  <c r="C77" i="1"/>
  <c r="B77" i="1" s="1"/>
  <c r="C78" i="1"/>
  <c r="B78" i="1" s="1"/>
  <c r="C79" i="1"/>
  <c r="B79" i="1" s="1"/>
  <c r="C80" i="1"/>
  <c r="B80" i="1" s="1"/>
  <c r="C81" i="1"/>
  <c r="B81" i="1" s="1"/>
  <c r="C82" i="1"/>
  <c r="B82" i="1" s="1"/>
  <c r="B83" i="1"/>
  <c r="B59" i="1"/>
  <c r="G81" i="1"/>
  <c r="H81" i="1"/>
  <c r="G83" i="1"/>
  <c r="H83" i="1"/>
  <c r="G80" i="1"/>
  <c r="H80" i="1"/>
  <c r="J80" i="1"/>
  <c r="K80" i="1"/>
  <c r="J81" i="1"/>
  <c r="K81" i="1"/>
  <c r="G82" i="1"/>
  <c r="H82" i="1"/>
  <c r="J82" i="1"/>
  <c r="K82" i="1"/>
  <c r="F40" i="1"/>
  <c r="K40" i="1" s="1"/>
  <c r="E40" i="1"/>
  <c r="J40" i="1" s="1"/>
  <c r="F46" i="1"/>
  <c r="H46" i="1" s="1"/>
  <c r="E46" i="1"/>
  <c r="G46" i="1" s="1"/>
  <c r="F48" i="1"/>
  <c r="F49" i="1" s="1"/>
  <c r="E48" i="1"/>
  <c r="J48" i="1" s="1"/>
  <c r="F50" i="1"/>
  <c r="K50" i="1" s="1"/>
  <c r="E50" i="1"/>
  <c r="G50" i="1" s="1"/>
  <c r="E44" i="1"/>
  <c r="J44" i="1" s="1"/>
  <c r="F44" i="1"/>
  <c r="K44" i="1" s="1"/>
  <c r="F42" i="1"/>
  <c r="E42" i="1"/>
  <c r="G42" i="1" s="1"/>
  <c r="F38" i="1"/>
  <c r="H38" i="1" s="1"/>
  <c r="E38" i="1"/>
  <c r="G38" i="1" s="1"/>
  <c r="F36" i="1"/>
  <c r="E36" i="1"/>
  <c r="F30" i="1"/>
  <c r="F31" i="1" s="1"/>
  <c r="H31" i="1" s="1"/>
  <c r="E30" i="1"/>
  <c r="E31" i="1" s="1"/>
  <c r="F29" i="1"/>
  <c r="E29" i="1"/>
  <c r="G29" i="1" s="1"/>
  <c r="J28" i="1"/>
  <c r="H28" i="1"/>
  <c r="L80" i="1" l="1"/>
  <c r="L82" i="1"/>
  <c r="L33" i="1"/>
  <c r="I83" i="1"/>
  <c r="I80" i="1"/>
  <c r="K42" i="1"/>
  <c r="F43" i="1"/>
  <c r="H43" i="1" s="1"/>
  <c r="G36" i="1"/>
  <c r="J36" i="1"/>
  <c r="F37" i="1"/>
  <c r="K36" i="1"/>
  <c r="L36" i="1" s="1"/>
  <c r="H36" i="1"/>
  <c r="I36" i="1" s="1"/>
  <c r="L112" i="1"/>
  <c r="G68" i="1"/>
  <c r="L81" i="1"/>
  <c r="G40" i="1"/>
  <c r="L40" i="1"/>
  <c r="E41" i="1"/>
  <c r="G41" i="1" s="1"/>
  <c r="I82" i="1"/>
  <c r="H40" i="1"/>
  <c r="F41" i="1"/>
  <c r="H41" i="1" s="1"/>
  <c r="E47" i="1"/>
  <c r="F47" i="1"/>
  <c r="K47" i="1" s="1"/>
  <c r="L28" i="1"/>
  <c r="K46" i="1"/>
  <c r="F51" i="1"/>
  <c r="K51" i="1" s="1"/>
  <c r="J96" i="1"/>
  <c r="L96" i="1" s="1"/>
  <c r="I110" i="1"/>
  <c r="H92" i="1"/>
  <c r="I103" i="1"/>
  <c r="I111" i="1"/>
  <c r="H112" i="1"/>
  <c r="G112" i="1"/>
  <c r="K111" i="1"/>
  <c r="J111" i="1"/>
  <c r="K110" i="1"/>
  <c r="J110" i="1"/>
  <c r="I107" i="1"/>
  <c r="I109" i="1"/>
  <c r="K108" i="1"/>
  <c r="K91" i="1"/>
  <c r="L91" i="1" s="1"/>
  <c r="G92" i="1"/>
  <c r="J97" i="1"/>
  <c r="H96" i="1"/>
  <c r="G96" i="1"/>
  <c r="K95" i="1"/>
  <c r="L95" i="1" s="1"/>
  <c r="J108" i="1"/>
  <c r="K107" i="1"/>
  <c r="J107" i="1"/>
  <c r="K106" i="1"/>
  <c r="H104" i="1"/>
  <c r="G104" i="1"/>
  <c r="J100" i="1"/>
  <c r="L100" i="1" s="1"/>
  <c r="H100" i="1"/>
  <c r="I100" i="1" s="1"/>
  <c r="I108" i="1"/>
  <c r="I97" i="1"/>
  <c r="J94" i="1"/>
  <c r="J103" i="1"/>
  <c r="G102" i="1"/>
  <c r="I102" i="1" s="1"/>
  <c r="H93" i="1"/>
  <c r="I93" i="1" s="1"/>
  <c r="I106" i="1"/>
  <c r="I105" i="1"/>
  <c r="K101" i="1"/>
  <c r="I94" i="1"/>
  <c r="J101" i="1"/>
  <c r="I101" i="1"/>
  <c r="K103" i="1"/>
  <c r="G91" i="1"/>
  <c r="I91" i="1" s="1"/>
  <c r="L104" i="1"/>
  <c r="J93" i="1"/>
  <c r="L93" i="1" s="1"/>
  <c r="L92" i="1"/>
  <c r="J106" i="1"/>
  <c r="G95" i="1"/>
  <c r="I95" i="1" s="1"/>
  <c r="K109" i="1"/>
  <c r="J109" i="1"/>
  <c r="K102" i="1"/>
  <c r="L102" i="1" s="1"/>
  <c r="H99" i="1"/>
  <c r="I99" i="1" s="1"/>
  <c r="K94" i="1"/>
  <c r="K105" i="1"/>
  <c r="J99" i="1"/>
  <c r="L99" i="1" s="1"/>
  <c r="J105" i="1"/>
  <c r="K97" i="1"/>
  <c r="K60" i="1"/>
  <c r="H69" i="1"/>
  <c r="H68" i="1"/>
  <c r="K68" i="1"/>
  <c r="H63" i="1"/>
  <c r="J59" i="1"/>
  <c r="K59" i="1"/>
  <c r="G78" i="1"/>
  <c r="G63" i="1"/>
  <c r="H67" i="1"/>
  <c r="J79" i="1"/>
  <c r="G69" i="1"/>
  <c r="G67" i="1"/>
  <c r="K79" i="1"/>
  <c r="H78" i="1"/>
  <c r="I81" i="1"/>
  <c r="K83" i="1"/>
  <c r="J83" i="1"/>
  <c r="I46" i="1"/>
  <c r="J46" i="1"/>
  <c r="F39" i="1"/>
  <c r="H39" i="1" s="1"/>
  <c r="E43" i="1"/>
  <c r="G43" i="1" s="1"/>
  <c r="J30" i="1"/>
  <c r="E45" i="1"/>
  <c r="G45" i="1" s="1"/>
  <c r="G30" i="1"/>
  <c r="K48" i="1"/>
  <c r="L48" i="1" s="1"/>
  <c r="H48" i="1"/>
  <c r="G48" i="1"/>
  <c r="E49" i="1"/>
  <c r="J49" i="1" s="1"/>
  <c r="H49" i="1"/>
  <c r="K49" i="1"/>
  <c r="G31" i="1"/>
  <c r="I31" i="1" s="1"/>
  <c r="J31" i="1"/>
  <c r="K31" i="1"/>
  <c r="K30" i="1"/>
  <c r="E37" i="1"/>
  <c r="E51" i="1"/>
  <c r="K38" i="1"/>
  <c r="J42" i="1"/>
  <c r="J50" i="1"/>
  <c r="L50" i="1" s="1"/>
  <c r="H42" i="1"/>
  <c r="I42" i="1" s="1"/>
  <c r="H50" i="1"/>
  <c r="I50" i="1" s="1"/>
  <c r="F45" i="1"/>
  <c r="K45" i="1" s="1"/>
  <c r="H44" i="1"/>
  <c r="L44" i="1"/>
  <c r="G44" i="1"/>
  <c r="J38" i="1"/>
  <c r="E39" i="1"/>
  <c r="I38" i="1"/>
  <c r="I28" i="1"/>
  <c r="H29" i="1"/>
  <c r="I29" i="1" s="1"/>
  <c r="H30" i="1"/>
  <c r="K29" i="1"/>
  <c r="J29" i="1"/>
  <c r="G49" i="1" l="1"/>
  <c r="I49" i="1" s="1"/>
  <c r="I41" i="1"/>
  <c r="L42" i="1"/>
  <c r="H37" i="1"/>
  <c r="K37" i="1"/>
  <c r="G37" i="1"/>
  <c r="J37" i="1"/>
  <c r="J41" i="1"/>
  <c r="K41" i="1"/>
  <c r="I40" i="1"/>
  <c r="K39" i="1"/>
  <c r="H51" i="1"/>
  <c r="H47" i="1"/>
  <c r="L49" i="1"/>
  <c r="L29" i="1"/>
  <c r="L46" i="1"/>
  <c r="K43" i="1"/>
  <c r="G47" i="1"/>
  <c r="J47" i="1"/>
  <c r="L47" i="1" s="1"/>
  <c r="J43" i="1"/>
  <c r="L43" i="1" s="1"/>
  <c r="L110" i="1"/>
  <c r="I92" i="1"/>
  <c r="I112" i="1"/>
  <c r="L111" i="1"/>
  <c r="L94" i="1"/>
  <c r="L108" i="1"/>
  <c r="L103" i="1"/>
  <c r="L97" i="1"/>
  <c r="I104" i="1"/>
  <c r="L107" i="1"/>
  <c r="I96" i="1"/>
  <c r="L106" i="1"/>
  <c r="L101" i="1"/>
  <c r="L105" i="1"/>
  <c r="L109" i="1"/>
  <c r="L59" i="1"/>
  <c r="I67" i="1"/>
  <c r="I69" i="1"/>
  <c r="H60" i="1"/>
  <c r="K69" i="1"/>
  <c r="J68" i="1"/>
  <c r="L68" i="1" s="1"/>
  <c r="I68" i="1"/>
  <c r="K78" i="1"/>
  <c r="K63" i="1"/>
  <c r="J78" i="1"/>
  <c r="H79" i="1"/>
  <c r="H73" i="1"/>
  <c r="K73" i="1"/>
  <c r="H76" i="1"/>
  <c r="K76" i="1"/>
  <c r="H74" i="1"/>
  <c r="K74" i="1"/>
  <c r="K77" i="1"/>
  <c r="H77" i="1"/>
  <c r="J67" i="1"/>
  <c r="H75" i="1"/>
  <c r="K75" i="1"/>
  <c r="G62" i="1"/>
  <c r="J62" i="1"/>
  <c r="K67" i="1"/>
  <c r="G61" i="1"/>
  <c r="J61" i="1"/>
  <c r="J72" i="1"/>
  <c r="G72" i="1"/>
  <c r="K61" i="1"/>
  <c r="H61" i="1"/>
  <c r="J64" i="1"/>
  <c r="G64" i="1"/>
  <c r="J69" i="1"/>
  <c r="J60" i="1"/>
  <c r="L60" i="1" s="1"/>
  <c r="G60" i="1"/>
  <c r="H70" i="1"/>
  <c r="K70" i="1"/>
  <c r="H62" i="1"/>
  <c r="K62" i="1"/>
  <c r="K72" i="1"/>
  <c r="H72" i="1"/>
  <c r="G79" i="1"/>
  <c r="J74" i="1"/>
  <c r="G74" i="1"/>
  <c r="H64" i="1"/>
  <c r="K64" i="1"/>
  <c r="L79" i="1"/>
  <c r="J66" i="1"/>
  <c r="G66" i="1"/>
  <c r="J63" i="1"/>
  <c r="G71" i="1"/>
  <c r="J71" i="1"/>
  <c r="H71" i="1"/>
  <c r="K71" i="1"/>
  <c r="G73" i="1"/>
  <c r="J73" i="1"/>
  <c r="I63" i="1"/>
  <c r="K65" i="1"/>
  <c r="H65" i="1"/>
  <c r="H59" i="1"/>
  <c r="I78" i="1"/>
  <c r="G75" i="1"/>
  <c r="J75" i="1"/>
  <c r="G76" i="1"/>
  <c r="J76" i="1"/>
  <c r="G70" i="1"/>
  <c r="J70" i="1"/>
  <c r="K66" i="1"/>
  <c r="H66" i="1"/>
  <c r="G65" i="1"/>
  <c r="J65" i="1"/>
  <c r="J77" i="1"/>
  <c r="G77" i="1"/>
  <c r="L83" i="1"/>
  <c r="J45" i="1"/>
  <c r="L45" i="1" s="1"/>
  <c r="H45" i="1"/>
  <c r="I45" i="1" s="1"/>
  <c r="L30" i="1"/>
  <c r="L31" i="1"/>
  <c r="I48" i="1"/>
  <c r="I43" i="1"/>
  <c r="I30" i="1"/>
  <c r="G51" i="1"/>
  <c r="J51" i="1"/>
  <c r="L51" i="1" s="1"/>
  <c r="L38" i="1"/>
  <c r="I44" i="1"/>
  <c r="G39" i="1"/>
  <c r="I39" i="1" s="1"/>
  <c r="J39" i="1"/>
  <c r="L41" i="1" l="1"/>
  <c r="L37" i="1"/>
  <c r="L39" i="1"/>
  <c r="I37" i="1"/>
  <c r="I51" i="1"/>
  <c r="L65" i="1"/>
  <c r="L77" i="1"/>
  <c r="I47" i="1"/>
  <c r="L78" i="1"/>
  <c r="I65" i="1"/>
  <c r="L71" i="1"/>
  <c r="I71" i="1"/>
  <c r="L69" i="1"/>
  <c r="I79" i="1"/>
  <c r="I60" i="1"/>
  <c r="L64" i="1"/>
  <c r="I64" i="1"/>
  <c r="I59" i="1"/>
  <c r="L67" i="1"/>
  <c r="L63" i="1"/>
  <c r="I61" i="1"/>
  <c r="L61" i="1"/>
  <c r="I72" i="1"/>
  <c r="L72" i="1"/>
  <c r="L75" i="1"/>
  <c r="L62" i="1"/>
  <c r="I75" i="1"/>
  <c r="I62" i="1"/>
  <c r="L70" i="1"/>
  <c r="I77" i="1"/>
  <c r="I70" i="1"/>
  <c r="L74" i="1"/>
  <c r="I74" i="1"/>
  <c r="L76" i="1"/>
  <c r="I76" i="1"/>
  <c r="I66" i="1"/>
  <c r="L73" i="1"/>
  <c r="L66" i="1"/>
  <c r="I7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<sst xmlns="http://schemas.openxmlformats.org/spreadsheetml/2006/main" count="89" uniqueCount="60">
  <si>
    <t>Preserved Paths</t>
  </si>
  <si>
    <t>100% Capacity Utilisation</t>
  </si>
  <si>
    <t>Up</t>
  </si>
  <si>
    <t>Down</t>
  </si>
  <si>
    <t>85% Capacity Utilisation</t>
  </si>
  <si>
    <t>Gross Tonnage</t>
  </si>
  <si>
    <t>Total</t>
  </si>
  <si>
    <t>Net Tonnage</t>
  </si>
  <si>
    <t>70% Capacity Utilisation</t>
  </si>
  <si>
    <t>70% - Preserved Paths</t>
  </si>
  <si>
    <t>85% - Preserved Paths</t>
  </si>
  <si>
    <t>67% Capacity Utilisation</t>
  </si>
  <si>
    <t>67% - Preserved Paths</t>
  </si>
  <si>
    <t>55% Capacity Utilisation</t>
  </si>
  <si>
    <t>50% Capacity Utilisation</t>
  </si>
  <si>
    <t>50% - Preserved Paths</t>
  </si>
  <si>
    <t>55% - Preserved Paths</t>
  </si>
  <si>
    <t>25% Capacity Utilisation</t>
  </si>
  <si>
    <t>25% - Preserved Paths</t>
  </si>
  <si>
    <t>30% Capacity Utilisation</t>
  </si>
  <si>
    <t>30% - Preserved Paths</t>
  </si>
  <si>
    <t>40% Capacity Utilisation</t>
  </si>
  <si>
    <t>40% - Preserved Paths</t>
  </si>
  <si>
    <t>60% Capacity Utilisation</t>
  </si>
  <si>
    <t>60% - Preserved Paths</t>
  </si>
  <si>
    <t>Daily Hours of Operation</t>
  </si>
  <si>
    <t>Weekly Coal Paths</t>
  </si>
  <si>
    <t>Possession Days</t>
  </si>
  <si>
    <t>% Capacity Utilisation</t>
  </si>
  <si>
    <t>Coal Service Gross Tonnage</t>
  </si>
  <si>
    <t>Coal Net Tonnage</t>
  </si>
  <si>
    <t>Daily Hrs of Operation</t>
  </si>
  <si>
    <t>Annual Possession Hours</t>
  </si>
  <si>
    <t>100% - Preserved Paths</t>
  </si>
  <si>
    <t>80% Capacity Utilisation</t>
  </si>
  <si>
    <t>80% - Preserved Paths</t>
  </si>
  <si>
    <t>75% Capacity Utilisation</t>
  </si>
  <si>
    <t>75% - Preserved Paths</t>
  </si>
  <si>
    <t>Capacity %</t>
  </si>
  <si>
    <t>Annual Posession Hours</t>
  </si>
  <si>
    <t>Capacity Utilisation %</t>
  </si>
  <si>
    <t>Daily Operating Hours</t>
  </si>
  <si>
    <t>Inputs</t>
  </si>
  <si>
    <t>for table 2</t>
  </si>
  <si>
    <t>Utilisation Scenarios</t>
  </si>
  <si>
    <t>Possession hours per year</t>
  </si>
  <si>
    <t>Table 1: Coal net tonnage per annum against various utilisation scenarios (assumes 24 hours of operation, 365 days a year)</t>
  </si>
  <si>
    <t>for table 3</t>
  </si>
  <si>
    <t>Gross Loaded Coal Tonnage</t>
  </si>
  <si>
    <t>Net Loaded Coal Tonnage</t>
  </si>
  <si>
    <t>Gross Unloaded Coal Train tonnage</t>
  </si>
  <si>
    <t>Net Unloaded Coal Train tonnage</t>
  </si>
  <si>
    <t xml:space="preserve">for table 2, select scenario </t>
  </si>
  <si>
    <t>Qty</t>
  </si>
  <si>
    <t>Notes</t>
  </si>
  <si>
    <t>Table 2: Coal net tonnage per annum against daily hours of operation (Note: input capacity % in cell E11)</t>
  </si>
  <si>
    <t>Table 3: Coal net tonnage per annum against utilisation percentages (Note: input daily hours of operation in cell E15)</t>
  </si>
  <si>
    <t>Maximum possession hours per annum</t>
  </si>
  <si>
    <t>assuming 24 hours of operation, 365 days a year</t>
  </si>
  <si>
    <t>Instructions for Use:
Change Values in Yellow Highlighted cells to flow data into tables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</si>
</sst>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0" xfId="1" applyFont="1"/>
    <xf numFmtId="9" fontId="0" fillId="0" borderId="0" xfId="1" applyFont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9" fontId="1" fillId="0" borderId="9" xfId="1" applyFont="1" applyBorder="1" applyAlignment="1">
      <alignment horizontal="center" vertical="center"/>
    </xf>
    <xf numFmtId="9" fontId="1" fillId="0" borderId="19" xfId="1" applyFont="1" applyBorder="1" applyAlignment="1">
      <alignment horizontal="center" vertical="center"/>
    </xf>
    <xf numFmtId="9" fontId="1" fillId="0" borderId="17" xfId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9" fontId="3" fillId="3" borderId="9" xfId="1" applyFont="1" applyFill="1" applyBorder="1" applyAlignment="1">
      <alignment horizontal="center" vertical="center"/>
    </xf>
    <xf numFmtId="9" fontId="3" fillId="3" borderId="19" xfId="1" applyFont="1" applyFill="1" applyBorder="1" applyAlignment="1">
      <alignment horizontal="center" vertical="center"/>
    </xf>
    <xf numFmtId="9" fontId="3" fillId="3" borderId="17" xfId="1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1" fillId="0" borderId="8" xfId="0" applyFont="1" applyBorder="1"/>
    <xf numFmtId="0" fontId="0" fillId="0" borderId="28" xfId="0" applyBorder="1"/>
    <xf numFmtId="0" fontId="1" fillId="0" borderId="29" xfId="0" applyFont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5" fillId="3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5" fillId="3" borderId="20" xfId="0" applyFont="1" applyFill="1" applyBorder="1"/>
    <xf numFmtId="0" fontId="5" fillId="3" borderId="22" xfId="0" applyFont="1" applyFill="1" applyBorder="1"/>
    <xf numFmtId="0" fontId="0" fillId="0" borderId="16" xfId="0" applyBorder="1" applyAlignment="1">
      <alignment wrapText="1"/>
    </xf>
    <xf numFmtId="0" fontId="3" fillId="3" borderId="8" xfId="0" applyFont="1" applyFill="1" applyBorder="1"/>
    <xf numFmtId="0" fontId="4" fillId="3" borderId="18" xfId="0" applyFont="1" applyFill="1" applyBorder="1"/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/>
    <xf numFmtId="0" fontId="4" fillId="3" borderId="9" xfId="0" applyFont="1" applyFill="1" applyBorder="1"/>
    <xf numFmtId="0" fontId="4" fillId="3" borderId="19" xfId="0" applyFont="1" applyFill="1" applyBorder="1"/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/>
    <xf numFmtId="0" fontId="1" fillId="0" borderId="14" xfId="0" applyFont="1" applyBorder="1" applyAlignment="1">
      <alignment horizontal="left" vertical="center"/>
    </xf>
    <xf numFmtId="3" fontId="0" fillId="5" borderId="14" xfId="0" applyNumberForma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9" fontId="1" fillId="4" borderId="14" xfId="1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10">
    <dxf>
      <font>
        <color theme="2" tint="-0.2499465926084170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b/>
        <i val="0"/>
        <color theme="5" tint="0.79998168889431442"/>
      </font>
      <fill>
        <patternFill>
          <bgColor theme="5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b/>
        <i val="0"/>
        <color theme="5" tint="0.79998168889431442"/>
      </font>
      <fill>
        <patternFill>
          <bgColor theme="5"/>
        </patternFill>
      </fill>
    </dxf>
    <dxf>
      <font>
        <color theme="0"/>
      </font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S114"/>
  <sheetViews>
    <sheetView topLeftCell="A68" zoomScaleNormal="100" workbookViewId="0">
      <selection activeCell="O92" sqref="O92"/>
    </sheetView>
  </sheetViews>
  <sheetFormatPr defaultRowHeight="15" x14ac:dyDescent="0.25"/>
  <cols>
    <col min="2" max="2" width="10.7109375" customWidth="1"/>
    <col min="3" max="3" width="12.7109375" customWidth="1"/>
    <col min="4" max="4" width="41.5703125" customWidth="1"/>
    <col min="5" max="5" width="15" customWidth="1"/>
    <col min="6" max="6" width="16.7109375" customWidth="1"/>
    <col min="7" max="11" width="10.5703125" style="1" customWidth="1"/>
    <col min="12" max="13" width="13.5703125" customWidth="1"/>
    <col min="14" max="14" width="10.5703125" bestFit="1" customWidth="1"/>
    <col min="16" max="16" width="27" bestFit="1" customWidth="1"/>
  </cols>
  <sheetData>
    <row r="1" spans="2:19" x14ac:dyDescent="0.25">
      <c r="B1" s="93" t="s">
        <v>59</v>
      </c>
      <c r="C1" s="94"/>
      <c r="D1" s="94"/>
      <c r="E1" s="94"/>
      <c r="F1" s="94"/>
    </row>
    <row r="2" spans="2:19" x14ac:dyDescent="0.25">
      <c r="B2" s="94"/>
      <c r="C2" s="94"/>
      <c r="D2" s="94"/>
      <c r="E2" s="94"/>
      <c r="F2" s="94"/>
    </row>
    <row r="3" spans="2:19" x14ac:dyDescent="0.25">
      <c r="B3" s="94"/>
      <c r="C3" s="94"/>
      <c r="D3" s="94"/>
      <c r="E3" s="94"/>
      <c r="F3" s="94"/>
    </row>
    <row r="5" spans="2:19" ht="15.75" thickBot="1" x14ac:dyDescent="0.3"/>
    <row r="6" spans="2:19" ht="19.5" thickBot="1" x14ac:dyDescent="0.35">
      <c r="D6" s="71" t="s">
        <v>42</v>
      </c>
      <c r="E6" s="65" t="s">
        <v>53</v>
      </c>
      <c r="F6" s="72" t="s">
        <v>54</v>
      </c>
    </row>
    <row r="7" spans="2:19" x14ac:dyDescent="0.25">
      <c r="D7" s="91"/>
      <c r="E7" s="82"/>
      <c r="F7" s="63"/>
    </row>
    <row r="8" spans="2:19" x14ac:dyDescent="0.25">
      <c r="D8" s="91" t="s">
        <v>48</v>
      </c>
      <c r="E8" s="83">
        <v>2835</v>
      </c>
      <c r="F8" s="63"/>
    </row>
    <row r="9" spans="2:19" x14ac:dyDescent="0.25">
      <c r="D9" s="91" t="s">
        <v>49</v>
      </c>
      <c r="E9" s="83">
        <v>2008</v>
      </c>
      <c r="F9" s="63"/>
      <c r="S9" s="5"/>
    </row>
    <row r="10" spans="2:19" x14ac:dyDescent="0.25">
      <c r="D10" s="91" t="s">
        <v>50</v>
      </c>
      <c r="E10" s="83">
        <f>E8-E9</f>
        <v>827</v>
      </c>
      <c r="F10" s="63"/>
    </row>
    <row r="11" spans="2:19" x14ac:dyDescent="0.25">
      <c r="D11" s="91" t="s">
        <v>51</v>
      </c>
      <c r="E11" s="83">
        <v>0</v>
      </c>
      <c r="F11" s="63"/>
    </row>
    <row r="12" spans="2:19" x14ac:dyDescent="0.25">
      <c r="D12" s="92"/>
      <c r="E12" s="84"/>
      <c r="F12" s="63"/>
    </row>
    <row r="13" spans="2:19" x14ac:dyDescent="0.25">
      <c r="D13" s="91" t="s">
        <v>0</v>
      </c>
      <c r="E13" s="85">
        <v>16</v>
      </c>
      <c r="F13" s="63"/>
    </row>
    <row r="14" spans="2:19" x14ac:dyDescent="0.25">
      <c r="D14" s="91"/>
      <c r="E14" s="84"/>
      <c r="F14" s="63"/>
    </row>
    <row r="15" spans="2:19" x14ac:dyDescent="0.25">
      <c r="D15" s="91" t="s">
        <v>38</v>
      </c>
      <c r="E15" s="86">
        <v>0.75</v>
      </c>
      <c r="F15" s="73" t="s">
        <v>43</v>
      </c>
    </row>
    <row r="16" spans="2:19" ht="30" x14ac:dyDescent="0.25">
      <c r="D16" s="92"/>
      <c r="E16" s="87" t="s">
        <v>0</v>
      </c>
      <c r="F16" s="73" t="s">
        <v>52</v>
      </c>
    </row>
    <row r="17" spans="4:12" ht="42.6" customHeight="1" x14ac:dyDescent="0.25">
      <c r="D17" s="91" t="s">
        <v>57</v>
      </c>
      <c r="E17" s="85">
        <f>365*24</f>
        <v>8760</v>
      </c>
      <c r="F17" s="73" t="s">
        <v>58</v>
      </c>
    </row>
    <row r="18" spans="4:12" x14ac:dyDescent="0.25">
      <c r="D18" s="91"/>
      <c r="E18" s="84"/>
      <c r="F18" s="63"/>
    </row>
    <row r="19" spans="4:12" x14ac:dyDescent="0.25">
      <c r="D19" s="88" t="s">
        <v>31</v>
      </c>
      <c r="E19" s="87">
        <v>12.5</v>
      </c>
      <c r="F19" s="63" t="s">
        <v>47</v>
      </c>
    </row>
    <row r="20" spans="4:12" ht="15.75" thickBot="1" x14ac:dyDescent="0.3">
      <c r="D20" s="89" t="s">
        <v>32</v>
      </c>
      <c r="E20" s="90">
        <f>(24-E19)*365</f>
        <v>4197.5</v>
      </c>
      <c r="F20" s="64"/>
    </row>
    <row r="23" spans="4:12" ht="15.75" thickBot="1" x14ac:dyDescent="0.3"/>
    <row r="24" spans="4:12" x14ac:dyDescent="0.25">
      <c r="D24" s="74" t="s">
        <v>46</v>
      </c>
      <c r="E24" s="75"/>
      <c r="F24" s="75"/>
      <c r="G24" s="76"/>
      <c r="H24" s="76"/>
      <c r="I24" s="76"/>
      <c r="J24" s="76"/>
      <c r="K24" s="76"/>
      <c r="L24" s="77"/>
    </row>
    <row r="25" spans="4:12" ht="15.75" thickBot="1" x14ac:dyDescent="0.3">
      <c r="D25" s="78"/>
      <c r="E25" s="79"/>
      <c r="F25" s="79"/>
      <c r="G25" s="80"/>
      <c r="H25" s="80"/>
      <c r="I25" s="80"/>
      <c r="J25" s="80"/>
      <c r="K25" s="80"/>
      <c r="L25" s="81"/>
    </row>
    <row r="26" spans="4:12" x14ac:dyDescent="0.25">
      <c r="D26" s="49" t="s">
        <v>44</v>
      </c>
      <c r="E26" s="101" t="s">
        <v>26</v>
      </c>
      <c r="F26" s="102"/>
      <c r="G26" s="103" t="s">
        <v>5</v>
      </c>
      <c r="H26" s="104"/>
      <c r="I26" s="102"/>
      <c r="J26" s="103" t="s">
        <v>7</v>
      </c>
      <c r="K26" s="104"/>
      <c r="L26" s="105"/>
    </row>
    <row r="27" spans="4:12" x14ac:dyDescent="0.25">
      <c r="D27" s="50"/>
      <c r="E27" s="11" t="s">
        <v>3</v>
      </c>
      <c r="F27" s="10" t="s">
        <v>2</v>
      </c>
      <c r="G27" s="9" t="s">
        <v>3</v>
      </c>
      <c r="H27" s="8" t="s">
        <v>2</v>
      </c>
      <c r="I27" s="10" t="s">
        <v>6</v>
      </c>
      <c r="J27" s="9" t="s">
        <v>3</v>
      </c>
      <c r="K27" s="8" t="s">
        <v>2</v>
      </c>
      <c r="L27" s="51" t="s">
        <v>6</v>
      </c>
    </row>
    <row r="28" spans="4:12" x14ac:dyDescent="0.25">
      <c r="D28" s="52" t="s">
        <v>1</v>
      </c>
      <c r="E28" s="12">
        <v>168</v>
      </c>
      <c r="F28" s="6">
        <v>168</v>
      </c>
      <c r="G28" s="4">
        <f t="shared" ref="G28:G51" si="0">(E28*52)*$E$8</f>
        <v>24766560</v>
      </c>
      <c r="H28" s="3">
        <f t="shared" ref="H28:H51" si="1">(F28*52)*$E$10</f>
        <v>7224672</v>
      </c>
      <c r="I28" s="7">
        <f>H28+G28</f>
        <v>31991232</v>
      </c>
      <c r="J28" s="4">
        <f t="shared" ref="J28:J51" si="2">(E28*52)*$E$9</f>
        <v>17541888</v>
      </c>
      <c r="K28" s="3">
        <f t="shared" ref="K28:K51" si="3">(F28*52)*$E$11</f>
        <v>0</v>
      </c>
      <c r="L28" s="28">
        <f>K28+J28</f>
        <v>17541888</v>
      </c>
    </row>
    <row r="29" spans="4:12" x14ac:dyDescent="0.25">
      <c r="D29" s="52" t="s">
        <v>33</v>
      </c>
      <c r="E29" s="12">
        <f>E28-$E$13</f>
        <v>152</v>
      </c>
      <c r="F29" s="6">
        <f>F28-$E$13</f>
        <v>152</v>
      </c>
      <c r="G29" s="4">
        <f t="shared" si="0"/>
        <v>22407840</v>
      </c>
      <c r="H29" s="3">
        <f t="shared" si="1"/>
        <v>6536608</v>
      </c>
      <c r="I29" s="7">
        <f>H29+G29</f>
        <v>28944448</v>
      </c>
      <c r="J29" s="4">
        <f t="shared" si="2"/>
        <v>15871232</v>
      </c>
      <c r="K29" s="3">
        <f t="shared" si="3"/>
        <v>0</v>
      </c>
      <c r="L29" s="28">
        <f>K29+J29</f>
        <v>15871232</v>
      </c>
    </row>
    <row r="30" spans="4:12" x14ac:dyDescent="0.25">
      <c r="D30" s="52" t="s">
        <v>4</v>
      </c>
      <c r="E30" s="12">
        <f>ROUNDDOWN(($E$28*0.85),0)</f>
        <v>142</v>
      </c>
      <c r="F30" s="6">
        <f>ROUNDDOWN(($F$28*0.85),0)</f>
        <v>142</v>
      </c>
      <c r="G30" s="4">
        <f t="shared" si="0"/>
        <v>20933640</v>
      </c>
      <c r="H30" s="3">
        <f t="shared" si="1"/>
        <v>6106568</v>
      </c>
      <c r="I30" s="7">
        <f>H30+G30</f>
        <v>27040208</v>
      </c>
      <c r="J30" s="4">
        <f t="shared" si="2"/>
        <v>14827072</v>
      </c>
      <c r="K30" s="3">
        <f t="shared" si="3"/>
        <v>0</v>
      </c>
      <c r="L30" s="28">
        <f t="shared" ref="L30:L39" si="4">K30+J30</f>
        <v>14827072</v>
      </c>
    </row>
    <row r="31" spans="4:12" x14ac:dyDescent="0.25">
      <c r="D31" s="52" t="s">
        <v>10</v>
      </c>
      <c r="E31" s="12">
        <f>E30-$E$13</f>
        <v>126</v>
      </c>
      <c r="F31" s="6">
        <f>F30-$E$13</f>
        <v>126</v>
      </c>
      <c r="G31" s="4">
        <f t="shared" si="0"/>
        <v>18574920</v>
      </c>
      <c r="H31" s="3">
        <f t="shared" si="1"/>
        <v>5418504</v>
      </c>
      <c r="I31" s="7">
        <f>H31+G31</f>
        <v>23993424</v>
      </c>
      <c r="J31" s="4">
        <f t="shared" si="2"/>
        <v>13156416</v>
      </c>
      <c r="K31" s="3">
        <f t="shared" si="3"/>
        <v>0</v>
      </c>
      <c r="L31" s="28">
        <f t="shared" si="4"/>
        <v>13156416</v>
      </c>
    </row>
    <row r="32" spans="4:12" x14ac:dyDescent="0.25">
      <c r="D32" s="52" t="s">
        <v>34</v>
      </c>
      <c r="E32" s="12">
        <f>ROUNDDOWN(($E$28*0.8),0)</f>
        <v>134</v>
      </c>
      <c r="F32" s="6">
        <f>ROUNDDOWN(($F$28*0.8),0)</f>
        <v>134</v>
      </c>
      <c r="G32" s="4">
        <f t="shared" si="0"/>
        <v>19754280</v>
      </c>
      <c r="H32" s="3">
        <f t="shared" si="1"/>
        <v>5762536</v>
      </c>
      <c r="I32" s="7">
        <f t="shared" ref="I32:I37" si="5">H32+G32</f>
        <v>25516816</v>
      </c>
      <c r="J32" s="4">
        <f t="shared" si="2"/>
        <v>13991744</v>
      </c>
      <c r="K32" s="3">
        <f t="shared" si="3"/>
        <v>0</v>
      </c>
      <c r="L32" s="28">
        <f t="shared" ref="L32:L37" si="6">K32+J32</f>
        <v>13991744</v>
      </c>
    </row>
    <row r="33" spans="4:12" x14ac:dyDescent="0.25">
      <c r="D33" s="52" t="s">
        <v>35</v>
      </c>
      <c r="E33" s="12">
        <f>E32-$E$13</f>
        <v>118</v>
      </c>
      <c r="F33" s="6">
        <f>F32-$E$13</f>
        <v>118</v>
      </c>
      <c r="G33" s="4">
        <f t="shared" si="0"/>
        <v>17395560</v>
      </c>
      <c r="H33" s="3">
        <f t="shared" si="1"/>
        <v>5074472</v>
      </c>
      <c r="I33" s="7">
        <f t="shared" si="5"/>
        <v>22470032</v>
      </c>
      <c r="J33" s="4">
        <f t="shared" si="2"/>
        <v>12321088</v>
      </c>
      <c r="K33" s="3">
        <f t="shared" si="3"/>
        <v>0</v>
      </c>
      <c r="L33" s="28">
        <f t="shared" si="6"/>
        <v>12321088</v>
      </c>
    </row>
    <row r="34" spans="4:12" x14ac:dyDescent="0.25">
      <c r="D34" s="52" t="s">
        <v>36</v>
      </c>
      <c r="E34" s="12">
        <f>ROUNDDOWN(($E$28*0.75),0)</f>
        <v>126</v>
      </c>
      <c r="F34" s="6">
        <f>ROUNDDOWN(($F$28*0.75),0)</f>
        <v>126</v>
      </c>
      <c r="G34" s="4">
        <f t="shared" si="0"/>
        <v>18574920</v>
      </c>
      <c r="H34" s="3">
        <f t="shared" si="1"/>
        <v>5418504</v>
      </c>
      <c r="I34" s="7">
        <f t="shared" si="5"/>
        <v>23993424</v>
      </c>
      <c r="J34" s="4">
        <f t="shared" si="2"/>
        <v>13156416</v>
      </c>
      <c r="K34" s="3">
        <f t="shared" si="3"/>
        <v>0</v>
      </c>
      <c r="L34" s="28">
        <f t="shared" si="6"/>
        <v>13156416</v>
      </c>
    </row>
    <row r="35" spans="4:12" x14ac:dyDescent="0.25">
      <c r="D35" s="52" t="s">
        <v>37</v>
      </c>
      <c r="E35" s="12">
        <f>E34-$E$13</f>
        <v>110</v>
      </c>
      <c r="F35" s="6">
        <f>F34-$E$13</f>
        <v>110</v>
      </c>
      <c r="G35" s="4">
        <f t="shared" si="0"/>
        <v>16216200</v>
      </c>
      <c r="H35" s="3">
        <f t="shared" si="1"/>
        <v>4730440</v>
      </c>
      <c r="I35" s="7">
        <f t="shared" si="5"/>
        <v>20946640</v>
      </c>
      <c r="J35" s="4">
        <f t="shared" si="2"/>
        <v>11485760</v>
      </c>
      <c r="K35" s="3">
        <f t="shared" si="3"/>
        <v>0</v>
      </c>
      <c r="L35" s="28">
        <f t="shared" si="6"/>
        <v>11485760</v>
      </c>
    </row>
    <row r="36" spans="4:12" x14ac:dyDescent="0.25">
      <c r="D36" s="52" t="s">
        <v>8</v>
      </c>
      <c r="E36" s="12">
        <f>ROUNDDOWN(($E$28*0.7),0)</f>
        <v>117</v>
      </c>
      <c r="F36" s="6">
        <f>ROUNDDOWN(($F$28*0.7),0)</f>
        <v>117</v>
      </c>
      <c r="G36" s="4">
        <f t="shared" si="0"/>
        <v>17248140</v>
      </c>
      <c r="H36" s="3">
        <f t="shared" si="1"/>
        <v>5031468</v>
      </c>
      <c r="I36" s="7">
        <f t="shared" si="5"/>
        <v>22279608</v>
      </c>
      <c r="J36" s="4">
        <f t="shared" si="2"/>
        <v>12216672</v>
      </c>
      <c r="K36" s="3">
        <f t="shared" si="3"/>
        <v>0</v>
      </c>
      <c r="L36" s="28">
        <f t="shared" si="6"/>
        <v>12216672</v>
      </c>
    </row>
    <row r="37" spans="4:12" x14ac:dyDescent="0.25">
      <c r="D37" s="52" t="s">
        <v>9</v>
      </c>
      <c r="E37" s="12">
        <f>E36-$E$13</f>
        <v>101</v>
      </c>
      <c r="F37" s="6">
        <f>F36-$E$13</f>
        <v>101</v>
      </c>
      <c r="G37" s="4">
        <f t="shared" si="0"/>
        <v>14889420</v>
      </c>
      <c r="H37" s="3">
        <f t="shared" si="1"/>
        <v>4343404</v>
      </c>
      <c r="I37" s="7">
        <f t="shared" si="5"/>
        <v>19232824</v>
      </c>
      <c r="J37" s="4">
        <f t="shared" si="2"/>
        <v>10546016</v>
      </c>
      <c r="K37" s="3">
        <f t="shared" si="3"/>
        <v>0</v>
      </c>
      <c r="L37" s="28">
        <f t="shared" si="6"/>
        <v>10546016</v>
      </c>
    </row>
    <row r="38" spans="4:12" x14ac:dyDescent="0.25">
      <c r="D38" s="52" t="s">
        <v>11</v>
      </c>
      <c r="E38" s="12">
        <f>ROUNDDOWN(($E$28*0.67),0)</f>
        <v>112</v>
      </c>
      <c r="F38" s="6">
        <f>ROUNDDOWN(($F$28*0.67),0)</f>
        <v>112</v>
      </c>
      <c r="G38" s="4">
        <f t="shared" si="0"/>
        <v>16511040</v>
      </c>
      <c r="H38" s="3">
        <f t="shared" si="1"/>
        <v>4816448</v>
      </c>
      <c r="I38" s="7">
        <f t="shared" ref="I38:I39" si="7">H38+G38</f>
        <v>21327488</v>
      </c>
      <c r="J38" s="4">
        <f t="shared" si="2"/>
        <v>11694592</v>
      </c>
      <c r="K38" s="3">
        <f t="shared" si="3"/>
        <v>0</v>
      </c>
      <c r="L38" s="28">
        <f t="shared" si="4"/>
        <v>11694592</v>
      </c>
    </row>
    <row r="39" spans="4:12" x14ac:dyDescent="0.25">
      <c r="D39" s="52" t="s">
        <v>12</v>
      </c>
      <c r="E39" s="12">
        <f>E38-$E$13</f>
        <v>96</v>
      </c>
      <c r="F39" s="6">
        <f>F38-$E$13</f>
        <v>96</v>
      </c>
      <c r="G39" s="4">
        <f t="shared" si="0"/>
        <v>14152320</v>
      </c>
      <c r="H39" s="3">
        <f t="shared" si="1"/>
        <v>4128384</v>
      </c>
      <c r="I39" s="7">
        <f t="shared" si="7"/>
        <v>18280704</v>
      </c>
      <c r="J39" s="4">
        <f t="shared" si="2"/>
        <v>10023936</v>
      </c>
      <c r="K39" s="3">
        <f t="shared" si="3"/>
        <v>0</v>
      </c>
      <c r="L39" s="28">
        <f t="shared" si="4"/>
        <v>10023936</v>
      </c>
    </row>
    <row r="40" spans="4:12" x14ac:dyDescent="0.25">
      <c r="D40" s="52" t="s">
        <v>23</v>
      </c>
      <c r="E40" s="12">
        <f>ROUNDDOWN(($E$28*0.6),0)</f>
        <v>100</v>
      </c>
      <c r="F40" s="6">
        <f>ROUNDDOWN(($F$28*0.6),0)</f>
        <v>100</v>
      </c>
      <c r="G40" s="4">
        <f t="shared" si="0"/>
        <v>14742000</v>
      </c>
      <c r="H40" s="3">
        <f t="shared" si="1"/>
        <v>4300400</v>
      </c>
      <c r="I40" s="7">
        <f t="shared" ref="I40:I41" si="8">H40+G40</f>
        <v>19042400</v>
      </c>
      <c r="J40" s="4">
        <f t="shared" si="2"/>
        <v>10441600</v>
      </c>
      <c r="K40" s="3">
        <f t="shared" si="3"/>
        <v>0</v>
      </c>
      <c r="L40" s="28">
        <f t="shared" ref="L40:L41" si="9">K40+J40</f>
        <v>10441600</v>
      </c>
    </row>
    <row r="41" spans="4:12" x14ac:dyDescent="0.25">
      <c r="D41" s="52" t="s">
        <v>24</v>
      </c>
      <c r="E41" s="12">
        <f>E40-$E$13</f>
        <v>84</v>
      </c>
      <c r="F41" s="6">
        <f>F40-$E$13</f>
        <v>84</v>
      </c>
      <c r="G41" s="4">
        <f t="shared" si="0"/>
        <v>12383280</v>
      </c>
      <c r="H41" s="3">
        <f t="shared" si="1"/>
        <v>3612336</v>
      </c>
      <c r="I41" s="7">
        <f t="shared" si="8"/>
        <v>15995616</v>
      </c>
      <c r="J41" s="4">
        <f t="shared" si="2"/>
        <v>8770944</v>
      </c>
      <c r="K41" s="3">
        <f t="shared" si="3"/>
        <v>0</v>
      </c>
      <c r="L41" s="28">
        <f t="shared" si="9"/>
        <v>8770944</v>
      </c>
    </row>
    <row r="42" spans="4:12" x14ac:dyDescent="0.25">
      <c r="D42" s="52" t="s">
        <v>13</v>
      </c>
      <c r="E42" s="12">
        <f>ROUNDDOWN(($E$28*0.55),0)</f>
        <v>92</v>
      </c>
      <c r="F42" s="6">
        <f>ROUNDDOWN(($F$28*0.55),0)</f>
        <v>92</v>
      </c>
      <c r="G42" s="4">
        <f t="shared" si="0"/>
        <v>13562640</v>
      </c>
      <c r="H42" s="3">
        <f t="shared" si="1"/>
        <v>3956368</v>
      </c>
      <c r="I42" s="7">
        <f t="shared" ref="I42:I44" si="10">H42+G42</f>
        <v>17519008</v>
      </c>
      <c r="J42" s="4">
        <f t="shared" si="2"/>
        <v>9606272</v>
      </c>
      <c r="K42" s="3">
        <f t="shared" si="3"/>
        <v>0</v>
      </c>
      <c r="L42" s="28">
        <f t="shared" ref="L42:L44" si="11">K42+J42</f>
        <v>9606272</v>
      </c>
    </row>
    <row r="43" spans="4:12" x14ac:dyDescent="0.25">
      <c r="D43" s="52" t="s">
        <v>16</v>
      </c>
      <c r="E43" s="12">
        <f>E42-$E$13</f>
        <v>76</v>
      </c>
      <c r="F43" s="6">
        <f>F42-$E$13</f>
        <v>76</v>
      </c>
      <c r="G43" s="4">
        <f t="shared" si="0"/>
        <v>11203920</v>
      </c>
      <c r="H43" s="3">
        <f t="shared" si="1"/>
        <v>3268304</v>
      </c>
      <c r="I43" s="7">
        <f t="shared" si="10"/>
        <v>14472224</v>
      </c>
      <c r="J43" s="4">
        <f t="shared" si="2"/>
        <v>7935616</v>
      </c>
      <c r="K43" s="3">
        <f t="shared" si="3"/>
        <v>0</v>
      </c>
      <c r="L43" s="28">
        <f t="shared" si="11"/>
        <v>7935616</v>
      </c>
    </row>
    <row r="44" spans="4:12" x14ac:dyDescent="0.25">
      <c r="D44" s="52" t="s">
        <v>14</v>
      </c>
      <c r="E44" s="12">
        <f>ROUNDDOWN(($E$28*0.5),0)</f>
        <v>84</v>
      </c>
      <c r="F44" s="6">
        <f>ROUNDDOWN(($F$28*0.5),0)</f>
        <v>84</v>
      </c>
      <c r="G44" s="4">
        <f t="shared" si="0"/>
        <v>12383280</v>
      </c>
      <c r="H44" s="3">
        <f t="shared" si="1"/>
        <v>3612336</v>
      </c>
      <c r="I44" s="7">
        <f t="shared" si="10"/>
        <v>15995616</v>
      </c>
      <c r="J44" s="4">
        <f t="shared" si="2"/>
        <v>8770944</v>
      </c>
      <c r="K44" s="3">
        <f t="shared" si="3"/>
        <v>0</v>
      </c>
      <c r="L44" s="28">
        <f t="shared" si="11"/>
        <v>8770944</v>
      </c>
    </row>
    <row r="45" spans="4:12" x14ac:dyDescent="0.25">
      <c r="D45" s="52" t="s">
        <v>15</v>
      </c>
      <c r="E45" s="12">
        <f>E44-$E$13</f>
        <v>68</v>
      </c>
      <c r="F45" s="6">
        <f>F44-$E$13</f>
        <v>68</v>
      </c>
      <c r="G45" s="4">
        <f t="shared" si="0"/>
        <v>10024560</v>
      </c>
      <c r="H45" s="3">
        <f t="shared" si="1"/>
        <v>2924272</v>
      </c>
      <c r="I45" s="7">
        <f t="shared" ref="I45:I50" si="12">H45+G45</f>
        <v>12948832</v>
      </c>
      <c r="J45" s="4">
        <f t="shared" si="2"/>
        <v>7100288</v>
      </c>
      <c r="K45" s="3">
        <f t="shared" si="3"/>
        <v>0</v>
      </c>
      <c r="L45" s="28">
        <f t="shared" ref="L45:L50" si="13">K45+J45</f>
        <v>7100288</v>
      </c>
    </row>
    <row r="46" spans="4:12" x14ac:dyDescent="0.25">
      <c r="D46" s="52" t="s">
        <v>21</v>
      </c>
      <c r="E46" s="12">
        <f>ROUNDDOWN(($E$28*0.4),0)</f>
        <v>67</v>
      </c>
      <c r="F46" s="6">
        <f>ROUNDDOWN(($F$28*0.4),0)</f>
        <v>67</v>
      </c>
      <c r="G46" s="4">
        <f t="shared" si="0"/>
        <v>9877140</v>
      </c>
      <c r="H46" s="3">
        <f t="shared" si="1"/>
        <v>2881268</v>
      </c>
      <c r="I46" s="7">
        <f t="shared" si="12"/>
        <v>12758408</v>
      </c>
      <c r="J46" s="4">
        <f t="shared" si="2"/>
        <v>6995872</v>
      </c>
      <c r="K46" s="3">
        <f t="shared" si="3"/>
        <v>0</v>
      </c>
      <c r="L46" s="28">
        <f t="shared" si="13"/>
        <v>6995872</v>
      </c>
    </row>
    <row r="47" spans="4:12" x14ac:dyDescent="0.25">
      <c r="D47" s="52" t="s">
        <v>22</v>
      </c>
      <c r="E47" s="12">
        <f>E46-$E$13</f>
        <v>51</v>
      </c>
      <c r="F47" s="6">
        <f>F46-$E$13</f>
        <v>51</v>
      </c>
      <c r="G47" s="4">
        <f t="shared" si="0"/>
        <v>7518420</v>
      </c>
      <c r="H47" s="3">
        <f t="shared" si="1"/>
        <v>2193204</v>
      </c>
      <c r="I47" s="7">
        <f t="shared" ref="I47" si="14">H47+G47</f>
        <v>9711624</v>
      </c>
      <c r="J47" s="4">
        <f t="shared" si="2"/>
        <v>5325216</v>
      </c>
      <c r="K47" s="3">
        <f t="shared" si="3"/>
        <v>0</v>
      </c>
      <c r="L47" s="28">
        <f t="shared" ref="L47" si="15">K47+J47</f>
        <v>5325216</v>
      </c>
    </row>
    <row r="48" spans="4:12" x14ac:dyDescent="0.25">
      <c r="D48" s="52" t="s">
        <v>19</v>
      </c>
      <c r="E48" s="12">
        <f>ROUNDDOWN(($E$28*0.3),0)</f>
        <v>50</v>
      </c>
      <c r="F48" s="6">
        <f>ROUNDDOWN(($F$28*0.3),0)</f>
        <v>50</v>
      </c>
      <c r="G48" s="4">
        <f t="shared" si="0"/>
        <v>7371000</v>
      </c>
      <c r="H48" s="3">
        <f t="shared" si="1"/>
        <v>2150200</v>
      </c>
      <c r="I48" s="7">
        <f t="shared" si="12"/>
        <v>9521200</v>
      </c>
      <c r="J48" s="4">
        <f t="shared" si="2"/>
        <v>5220800</v>
      </c>
      <c r="K48" s="3">
        <f t="shared" si="3"/>
        <v>0</v>
      </c>
      <c r="L48" s="28">
        <f t="shared" si="13"/>
        <v>5220800</v>
      </c>
    </row>
    <row r="49" spans="2:12" x14ac:dyDescent="0.25">
      <c r="D49" s="52" t="s">
        <v>20</v>
      </c>
      <c r="E49" s="12">
        <f>E48-$E$13</f>
        <v>34</v>
      </c>
      <c r="F49" s="6">
        <f>F48-$E$13</f>
        <v>34</v>
      </c>
      <c r="G49" s="4">
        <f t="shared" si="0"/>
        <v>5012280</v>
      </c>
      <c r="H49" s="3">
        <f t="shared" si="1"/>
        <v>1462136</v>
      </c>
      <c r="I49" s="7">
        <f t="shared" si="12"/>
        <v>6474416</v>
      </c>
      <c r="J49" s="4">
        <f t="shared" si="2"/>
        <v>3550144</v>
      </c>
      <c r="K49" s="3">
        <f t="shared" si="3"/>
        <v>0</v>
      </c>
      <c r="L49" s="28">
        <f t="shared" si="13"/>
        <v>3550144</v>
      </c>
    </row>
    <row r="50" spans="2:12" x14ac:dyDescent="0.25">
      <c r="D50" s="52" t="s">
        <v>17</v>
      </c>
      <c r="E50" s="12">
        <f>ROUNDDOWN(($E$28*0.25),0)</f>
        <v>42</v>
      </c>
      <c r="F50" s="6">
        <f>ROUNDDOWN(($F$28*0.25),0)</f>
        <v>42</v>
      </c>
      <c r="G50" s="4">
        <f t="shared" si="0"/>
        <v>6191640</v>
      </c>
      <c r="H50" s="3">
        <f t="shared" si="1"/>
        <v>1806168</v>
      </c>
      <c r="I50" s="7">
        <f t="shared" si="12"/>
        <v>7997808</v>
      </c>
      <c r="J50" s="4">
        <f t="shared" si="2"/>
        <v>4385472</v>
      </c>
      <c r="K50" s="3">
        <f t="shared" si="3"/>
        <v>0</v>
      </c>
      <c r="L50" s="28">
        <f t="shared" si="13"/>
        <v>4385472</v>
      </c>
    </row>
    <row r="51" spans="2:12" ht="15.75" thickBot="1" x14ac:dyDescent="0.3">
      <c r="D51" s="53" t="s">
        <v>18</v>
      </c>
      <c r="E51" s="54">
        <f>E50-$E$13</f>
        <v>26</v>
      </c>
      <c r="F51" s="55">
        <f>F50-$E$13</f>
        <v>26</v>
      </c>
      <c r="G51" s="56">
        <f t="shared" si="0"/>
        <v>3832920</v>
      </c>
      <c r="H51" s="30">
        <f t="shared" si="1"/>
        <v>1118104</v>
      </c>
      <c r="I51" s="57">
        <f t="shared" ref="I51" si="16">H51+G51</f>
        <v>4951024</v>
      </c>
      <c r="J51" s="56">
        <f t="shared" si="2"/>
        <v>2714816</v>
      </c>
      <c r="K51" s="30">
        <f t="shared" si="3"/>
        <v>0</v>
      </c>
      <c r="L51" s="31">
        <f t="shared" ref="L51" si="17">K51+J51</f>
        <v>2714816</v>
      </c>
    </row>
    <row r="52" spans="2:12" x14ac:dyDescent="0.25">
      <c r="E52" s="1"/>
      <c r="F52" s="1"/>
      <c r="J52"/>
      <c r="K52"/>
    </row>
    <row r="53" spans="2:12" x14ac:dyDescent="0.25">
      <c r="E53" s="1"/>
      <c r="F53" s="1"/>
      <c r="J53"/>
      <c r="K53"/>
    </row>
    <row r="54" spans="2:12" ht="15.75" thickBot="1" x14ac:dyDescent="0.3">
      <c r="E54" s="1"/>
      <c r="F54" s="1"/>
      <c r="J54"/>
      <c r="K54"/>
    </row>
    <row r="55" spans="2:12" x14ac:dyDescent="0.25">
      <c r="D55" s="74" t="s">
        <v>55</v>
      </c>
      <c r="E55" s="76"/>
      <c r="F55" s="76"/>
      <c r="G55" s="76"/>
      <c r="H55" s="76"/>
      <c r="I55" s="76"/>
      <c r="J55" s="75"/>
      <c r="K55" s="75"/>
      <c r="L55" s="77"/>
    </row>
    <row r="56" spans="2:12" ht="15.75" thickBot="1" x14ac:dyDescent="0.3">
      <c r="D56" s="78"/>
      <c r="E56" s="80"/>
      <c r="F56" s="80"/>
      <c r="G56" s="80"/>
      <c r="H56" s="80"/>
      <c r="I56" s="80"/>
      <c r="J56" s="79"/>
      <c r="K56" s="79"/>
      <c r="L56" s="81"/>
    </row>
    <row r="57" spans="2:12" x14ac:dyDescent="0.25">
      <c r="B57" s="95" t="s">
        <v>27</v>
      </c>
      <c r="C57" s="97" t="s">
        <v>45</v>
      </c>
      <c r="D57" s="99" t="s">
        <v>25</v>
      </c>
      <c r="E57" s="101" t="s">
        <v>26</v>
      </c>
      <c r="F57" s="102"/>
      <c r="G57" s="103" t="s">
        <v>29</v>
      </c>
      <c r="H57" s="104"/>
      <c r="I57" s="102"/>
      <c r="J57" s="103" t="s">
        <v>30</v>
      </c>
      <c r="K57" s="104"/>
      <c r="L57" s="105"/>
    </row>
    <row r="58" spans="2:12" ht="27" customHeight="1" x14ac:dyDescent="0.25">
      <c r="B58" s="96"/>
      <c r="C58" s="98"/>
      <c r="D58" s="100"/>
      <c r="E58" s="11" t="s">
        <v>2</v>
      </c>
      <c r="F58" s="10" t="s">
        <v>3</v>
      </c>
      <c r="G58" s="9" t="s">
        <v>2</v>
      </c>
      <c r="H58" s="8" t="s">
        <v>3</v>
      </c>
      <c r="I58" s="10" t="s">
        <v>6</v>
      </c>
      <c r="J58" s="9" t="s">
        <v>2</v>
      </c>
      <c r="K58" s="8" t="s">
        <v>3</v>
      </c>
      <c r="L58" s="51" t="s">
        <v>6</v>
      </c>
    </row>
    <row r="59" spans="2:12" x14ac:dyDescent="0.25">
      <c r="B59" s="68">
        <f t="shared" ref="B59:B83" si="18">C59/24</f>
        <v>0</v>
      </c>
      <c r="C59" s="66">
        <f t="shared" ref="C59:C83" si="19">$E$17-(D59*365)</f>
        <v>0</v>
      </c>
      <c r="D59" s="58">
        <v>24</v>
      </c>
      <c r="E59" s="12">
        <f t="shared" ref="E59:F79" si="20">IF($E$16="Preserved Paths",ROUNDDOWN((($E$15*$D59)*7)-16,0),ROUNDDOWN((($E$15*$D59)*7),0))</f>
        <v>110</v>
      </c>
      <c r="F59" s="12">
        <f t="shared" si="20"/>
        <v>110</v>
      </c>
      <c r="G59" s="4">
        <f t="shared" ref="G59:G83" si="21">(E59*52)*$E$8</f>
        <v>16216200</v>
      </c>
      <c r="H59" s="3">
        <f t="shared" ref="H59:H83" si="22">(F59*52)*$E$10</f>
        <v>4730440</v>
      </c>
      <c r="I59" s="7">
        <f t="shared" ref="I59" si="23">H59+G59</f>
        <v>20946640</v>
      </c>
      <c r="J59" s="4">
        <f t="shared" ref="J59:J83" si="24">(E59*52)*$E$9</f>
        <v>11485760</v>
      </c>
      <c r="K59" s="3">
        <f t="shared" ref="K59:K83" si="25">(F59*52)*$E$11</f>
        <v>0</v>
      </c>
      <c r="L59" s="28">
        <f t="shared" ref="L59" si="26">K59+J59</f>
        <v>11485760</v>
      </c>
    </row>
    <row r="60" spans="2:12" x14ac:dyDescent="0.25">
      <c r="B60" s="69">
        <f t="shared" si="18"/>
        <v>15.208333333333334</v>
      </c>
      <c r="C60" s="66">
        <f t="shared" si="19"/>
        <v>365</v>
      </c>
      <c r="D60" s="58">
        <v>23</v>
      </c>
      <c r="E60" s="12">
        <f t="shared" si="20"/>
        <v>104</v>
      </c>
      <c r="F60" s="12">
        <f t="shared" si="20"/>
        <v>104</v>
      </c>
      <c r="G60" s="4">
        <f t="shared" si="21"/>
        <v>15331680</v>
      </c>
      <c r="H60" s="3">
        <f t="shared" si="22"/>
        <v>4472416</v>
      </c>
      <c r="I60" s="7">
        <f t="shared" ref="I60:I83" si="27">H60+G60</f>
        <v>19804096</v>
      </c>
      <c r="J60" s="4">
        <f t="shared" si="24"/>
        <v>10859264</v>
      </c>
      <c r="K60" s="3">
        <f t="shared" si="25"/>
        <v>0</v>
      </c>
      <c r="L60" s="28">
        <f t="shared" ref="L60:L83" si="28">K60+J60</f>
        <v>10859264</v>
      </c>
    </row>
    <row r="61" spans="2:12" x14ac:dyDescent="0.25">
      <c r="B61" s="69">
        <f>C61/24</f>
        <v>30.416666666666668</v>
      </c>
      <c r="C61" s="66">
        <f t="shared" si="19"/>
        <v>730</v>
      </c>
      <c r="D61" s="58">
        <v>22</v>
      </c>
      <c r="E61" s="12">
        <f t="shared" si="20"/>
        <v>99</v>
      </c>
      <c r="F61" s="12">
        <f t="shared" si="20"/>
        <v>99</v>
      </c>
      <c r="G61" s="4">
        <f t="shared" si="21"/>
        <v>14594580</v>
      </c>
      <c r="H61" s="3">
        <f t="shared" si="22"/>
        <v>4257396</v>
      </c>
      <c r="I61" s="7">
        <f t="shared" si="27"/>
        <v>18851976</v>
      </c>
      <c r="J61" s="4">
        <f t="shared" si="24"/>
        <v>10337184</v>
      </c>
      <c r="K61" s="3">
        <f t="shared" si="25"/>
        <v>0</v>
      </c>
      <c r="L61" s="28">
        <f t="shared" si="28"/>
        <v>10337184</v>
      </c>
    </row>
    <row r="62" spans="2:12" x14ac:dyDescent="0.25">
      <c r="B62" s="69">
        <f t="shared" si="18"/>
        <v>45.625</v>
      </c>
      <c r="C62" s="66">
        <f t="shared" si="19"/>
        <v>1095</v>
      </c>
      <c r="D62" s="58">
        <v>21</v>
      </c>
      <c r="E62" s="12">
        <f t="shared" si="20"/>
        <v>94</v>
      </c>
      <c r="F62" s="12">
        <f t="shared" si="20"/>
        <v>94</v>
      </c>
      <c r="G62" s="4">
        <f t="shared" si="21"/>
        <v>13857480</v>
      </c>
      <c r="H62" s="3">
        <f t="shared" si="22"/>
        <v>4042376</v>
      </c>
      <c r="I62" s="7">
        <f t="shared" si="27"/>
        <v>17899856</v>
      </c>
      <c r="J62" s="4">
        <f t="shared" si="24"/>
        <v>9815104</v>
      </c>
      <c r="K62" s="3">
        <f t="shared" si="25"/>
        <v>0</v>
      </c>
      <c r="L62" s="28">
        <f t="shared" si="28"/>
        <v>9815104</v>
      </c>
    </row>
    <row r="63" spans="2:12" x14ac:dyDescent="0.25">
      <c r="B63" s="69">
        <f t="shared" si="18"/>
        <v>60.833333333333336</v>
      </c>
      <c r="C63" s="66">
        <f t="shared" si="19"/>
        <v>1460</v>
      </c>
      <c r="D63" s="58">
        <v>20</v>
      </c>
      <c r="E63" s="12">
        <f t="shared" si="20"/>
        <v>89</v>
      </c>
      <c r="F63" s="12">
        <f t="shared" si="20"/>
        <v>89</v>
      </c>
      <c r="G63" s="4">
        <f t="shared" si="21"/>
        <v>13120380</v>
      </c>
      <c r="H63" s="3">
        <f t="shared" si="22"/>
        <v>3827356</v>
      </c>
      <c r="I63" s="7">
        <f t="shared" si="27"/>
        <v>16947736</v>
      </c>
      <c r="J63" s="4">
        <f t="shared" si="24"/>
        <v>9293024</v>
      </c>
      <c r="K63" s="3">
        <f t="shared" si="25"/>
        <v>0</v>
      </c>
      <c r="L63" s="28">
        <f t="shared" si="28"/>
        <v>9293024</v>
      </c>
    </row>
    <row r="64" spans="2:12" x14ac:dyDescent="0.25">
      <c r="B64" s="69">
        <f t="shared" si="18"/>
        <v>76.041666666666671</v>
      </c>
      <c r="C64" s="66">
        <f t="shared" si="19"/>
        <v>1825</v>
      </c>
      <c r="D64" s="58">
        <v>19</v>
      </c>
      <c r="E64" s="12">
        <f t="shared" si="20"/>
        <v>83</v>
      </c>
      <c r="F64" s="12">
        <f t="shared" si="20"/>
        <v>83</v>
      </c>
      <c r="G64" s="4">
        <f t="shared" si="21"/>
        <v>12235860</v>
      </c>
      <c r="H64" s="3">
        <f t="shared" si="22"/>
        <v>3569332</v>
      </c>
      <c r="I64" s="7">
        <f t="shared" si="27"/>
        <v>15805192</v>
      </c>
      <c r="J64" s="4">
        <f t="shared" si="24"/>
        <v>8666528</v>
      </c>
      <c r="K64" s="3">
        <f t="shared" si="25"/>
        <v>0</v>
      </c>
      <c r="L64" s="28">
        <f t="shared" si="28"/>
        <v>8666528</v>
      </c>
    </row>
    <row r="65" spans="2:12" x14ac:dyDescent="0.25">
      <c r="B65" s="69">
        <f t="shared" si="18"/>
        <v>91.25</v>
      </c>
      <c r="C65" s="66">
        <f t="shared" si="19"/>
        <v>2190</v>
      </c>
      <c r="D65" s="58">
        <v>18</v>
      </c>
      <c r="E65" s="12">
        <f t="shared" si="20"/>
        <v>78</v>
      </c>
      <c r="F65" s="12">
        <f t="shared" si="20"/>
        <v>78</v>
      </c>
      <c r="G65" s="4">
        <f t="shared" si="21"/>
        <v>11498760</v>
      </c>
      <c r="H65" s="3">
        <f t="shared" si="22"/>
        <v>3354312</v>
      </c>
      <c r="I65" s="7">
        <f t="shared" si="27"/>
        <v>14853072</v>
      </c>
      <c r="J65" s="4">
        <f t="shared" si="24"/>
        <v>8144448</v>
      </c>
      <c r="K65" s="3">
        <f t="shared" si="25"/>
        <v>0</v>
      </c>
      <c r="L65" s="28">
        <f t="shared" si="28"/>
        <v>8144448</v>
      </c>
    </row>
    <row r="66" spans="2:12" x14ac:dyDescent="0.25">
      <c r="B66" s="69">
        <f t="shared" si="18"/>
        <v>106.45833333333333</v>
      </c>
      <c r="C66" s="66">
        <f t="shared" si="19"/>
        <v>2555</v>
      </c>
      <c r="D66" s="58">
        <v>17</v>
      </c>
      <c r="E66" s="12">
        <f t="shared" si="20"/>
        <v>73</v>
      </c>
      <c r="F66" s="12">
        <f t="shared" si="20"/>
        <v>73</v>
      </c>
      <c r="G66" s="4">
        <f t="shared" si="21"/>
        <v>10761660</v>
      </c>
      <c r="H66" s="3">
        <f t="shared" si="22"/>
        <v>3139292</v>
      </c>
      <c r="I66" s="7">
        <f t="shared" si="27"/>
        <v>13900952</v>
      </c>
      <c r="J66" s="4">
        <f t="shared" si="24"/>
        <v>7622368</v>
      </c>
      <c r="K66" s="3">
        <f t="shared" si="25"/>
        <v>0</v>
      </c>
      <c r="L66" s="28">
        <f t="shared" si="28"/>
        <v>7622368</v>
      </c>
    </row>
    <row r="67" spans="2:12" x14ac:dyDescent="0.25">
      <c r="B67" s="69">
        <f t="shared" si="18"/>
        <v>121.66666666666667</v>
      </c>
      <c r="C67" s="66">
        <f t="shared" si="19"/>
        <v>2920</v>
      </c>
      <c r="D67" s="58">
        <v>16</v>
      </c>
      <c r="E67" s="12">
        <f t="shared" si="20"/>
        <v>68</v>
      </c>
      <c r="F67" s="12">
        <f t="shared" si="20"/>
        <v>68</v>
      </c>
      <c r="G67" s="4">
        <f t="shared" si="21"/>
        <v>10024560</v>
      </c>
      <c r="H67" s="3">
        <f t="shared" si="22"/>
        <v>2924272</v>
      </c>
      <c r="I67" s="7">
        <f t="shared" si="27"/>
        <v>12948832</v>
      </c>
      <c r="J67" s="4">
        <f t="shared" si="24"/>
        <v>7100288</v>
      </c>
      <c r="K67" s="3">
        <f t="shared" si="25"/>
        <v>0</v>
      </c>
      <c r="L67" s="28">
        <f t="shared" si="28"/>
        <v>7100288</v>
      </c>
    </row>
    <row r="68" spans="2:12" x14ac:dyDescent="0.25">
      <c r="B68" s="69">
        <f t="shared" si="18"/>
        <v>136.875</v>
      </c>
      <c r="C68" s="66">
        <f t="shared" si="19"/>
        <v>3285</v>
      </c>
      <c r="D68" s="58">
        <v>15</v>
      </c>
      <c r="E68" s="12">
        <f t="shared" si="20"/>
        <v>62</v>
      </c>
      <c r="F68" s="12">
        <f t="shared" si="20"/>
        <v>62</v>
      </c>
      <c r="G68" s="4">
        <f t="shared" si="21"/>
        <v>9140040</v>
      </c>
      <c r="H68" s="3">
        <f t="shared" si="22"/>
        <v>2666248</v>
      </c>
      <c r="I68" s="7">
        <f t="shared" si="27"/>
        <v>11806288</v>
      </c>
      <c r="J68" s="4">
        <f t="shared" si="24"/>
        <v>6473792</v>
      </c>
      <c r="K68" s="3">
        <f t="shared" si="25"/>
        <v>0</v>
      </c>
      <c r="L68" s="28">
        <f t="shared" si="28"/>
        <v>6473792</v>
      </c>
    </row>
    <row r="69" spans="2:12" x14ac:dyDescent="0.25">
      <c r="B69" s="69">
        <f t="shared" si="18"/>
        <v>152.08333333333334</v>
      </c>
      <c r="C69" s="66">
        <f t="shared" si="19"/>
        <v>3650</v>
      </c>
      <c r="D69" s="58">
        <v>14</v>
      </c>
      <c r="E69" s="12">
        <f t="shared" si="20"/>
        <v>57</v>
      </c>
      <c r="F69" s="12">
        <f t="shared" si="20"/>
        <v>57</v>
      </c>
      <c r="G69" s="4">
        <f t="shared" si="21"/>
        <v>8402940</v>
      </c>
      <c r="H69" s="3">
        <f t="shared" si="22"/>
        <v>2451228</v>
      </c>
      <c r="I69" s="7">
        <f t="shared" si="27"/>
        <v>10854168</v>
      </c>
      <c r="J69" s="4">
        <f t="shared" si="24"/>
        <v>5951712</v>
      </c>
      <c r="K69" s="3">
        <f t="shared" si="25"/>
        <v>0</v>
      </c>
      <c r="L69" s="28">
        <f t="shared" si="28"/>
        <v>5951712</v>
      </c>
    </row>
    <row r="70" spans="2:12" x14ac:dyDescent="0.25">
      <c r="B70" s="69">
        <f t="shared" si="18"/>
        <v>167.29166666666666</v>
      </c>
      <c r="C70" s="66">
        <f t="shared" si="19"/>
        <v>4015</v>
      </c>
      <c r="D70" s="58">
        <v>13</v>
      </c>
      <c r="E70" s="12">
        <f t="shared" si="20"/>
        <v>52</v>
      </c>
      <c r="F70" s="12">
        <f t="shared" si="20"/>
        <v>52</v>
      </c>
      <c r="G70" s="4">
        <f t="shared" si="21"/>
        <v>7665840</v>
      </c>
      <c r="H70" s="3">
        <f t="shared" si="22"/>
        <v>2236208</v>
      </c>
      <c r="I70" s="7">
        <f t="shared" si="27"/>
        <v>9902048</v>
      </c>
      <c r="J70" s="4">
        <f t="shared" si="24"/>
        <v>5429632</v>
      </c>
      <c r="K70" s="3">
        <f t="shared" si="25"/>
        <v>0</v>
      </c>
      <c r="L70" s="28">
        <f t="shared" si="28"/>
        <v>5429632</v>
      </c>
    </row>
    <row r="71" spans="2:12" x14ac:dyDescent="0.25">
      <c r="B71" s="69">
        <f t="shared" si="18"/>
        <v>182.5</v>
      </c>
      <c r="C71" s="66">
        <f t="shared" si="19"/>
        <v>4380</v>
      </c>
      <c r="D71" s="58">
        <v>12</v>
      </c>
      <c r="E71" s="12">
        <f t="shared" si="20"/>
        <v>47</v>
      </c>
      <c r="F71" s="12">
        <f t="shared" si="20"/>
        <v>47</v>
      </c>
      <c r="G71" s="4">
        <f t="shared" si="21"/>
        <v>6928740</v>
      </c>
      <c r="H71" s="3">
        <f t="shared" si="22"/>
        <v>2021188</v>
      </c>
      <c r="I71" s="7">
        <f t="shared" si="27"/>
        <v>8949928</v>
      </c>
      <c r="J71" s="4">
        <f t="shared" si="24"/>
        <v>4907552</v>
      </c>
      <c r="K71" s="3">
        <f t="shared" si="25"/>
        <v>0</v>
      </c>
      <c r="L71" s="28">
        <f t="shared" si="28"/>
        <v>4907552</v>
      </c>
    </row>
    <row r="72" spans="2:12" x14ac:dyDescent="0.25">
      <c r="B72" s="69">
        <f t="shared" si="18"/>
        <v>197.70833333333334</v>
      </c>
      <c r="C72" s="66">
        <f t="shared" si="19"/>
        <v>4745</v>
      </c>
      <c r="D72" s="58">
        <v>11</v>
      </c>
      <c r="E72" s="12">
        <f t="shared" si="20"/>
        <v>41</v>
      </c>
      <c r="F72" s="12">
        <f t="shared" si="20"/>
        <v>41</v>
      </c>
      <c r="G72" s="4">
        <f t="shared" si="21"/>
        <v>6044220</v>
      </c>
      <c r="H72" s="3">
        <f t="shared" si="22"/>
        <v>1763164</v>
      </c>
      <c r="I72" s="7">
        <f t="shared" si="27"/>
        <v>7807384</v>
      </c>
      <c r="J72" s="4">
        <f t="shared" si="24"/>
        <v>4281056</v>
      </c>
      <c r="K72" s="3">
        <f t="shared" si="25"/>
        <v>0</v>
      </c>
      <c r="L72" s="28">
        <f t="shared" si="28"/>
        <v>4281056</v>
      </c>
    </row>
    <row r="73" spans="2:12" x14ac:dyDescent="0.25">
      <c r="B73" s="69">
        <f t="shared" si="18"/>
        <v>212.91666666666666</v>
      </c>
      <c r="C73" s="66">
        <f t="shared" si="19"/>
        <v>5110</v>
      </c>
      <c r="D73" s="58">
        <v>10</v>
      </c>
      <c r="E73" s="12">
        <f t="shared" si="20"/>
        <v>36</v>
      </c>
      <c r="F73" s="12">
        <f t="shared" si="20"/>
        <v>36</v>
      </c>
      <c r="G73" s="4">
        <f t="shared" si="21"/>
        <v>5307120</v>
      </c>
      <c r="H73" s="3">
        <f t="shared" si="22"/>
        <v>1548144</v>
      </c>
      <c r="I73" s="7">
        <f t="shared" si="27"/>
        <v>6855264</v>
      </c>
      <c r="J73" s="4">
        <f t="shared" si="24"/>
        <v>3758976</v>
      </c>
      <c r="K73" s="3">
        <f t="shared" si="25"/>
        <v>0</v>
      </c>
      <c r="L73" s="28">
        <f t="shared" si="28"/>
        <v>3758976</v>
      </c>
    </row>
    <row r="74" spans="2:12" x14ac:dyDescent="0.25">
      <c r="B74" s="69">
        <f t="shared" si="18"/>
        <v>228.125</v>
      </c>
      <c r="C74" s="66">
        <f t="shared" si="19"/>
        <v>5475</v>
      </c>
      <c r="D74" s="58">
        <v>9</v>
      </c>
      <c r="E74" s="12">
        <f t="shared" si="20"/>
        <v>31</v>
      </c>
      <c r="F74" s="12">
        <f t="shared" si="20"/>
        <v>31</v>
      </c>
      <c r="G74" s="4">
        <f t="shared" si="21"/>
        <v>4570020</v>
      </c>
      <c r="H74" s="3">
        <f t="shared" si="22"/>
        <v>1333124</v>
      </c>
      <c r="I74" s="7">
        <f t="shared" si="27"/>
        <v>5903144</v>
      </c>
      <c r="J74" s="4">
        <f t="shared" si="24"/>
        <v>3236896</v>
      </c>
      <c r="K74" s="3">
        <f t="shared" si="25"/>
        <v>0</v>
      </c>
      <c r="L74" s="28">
        <f t="shared" si="28"/>
        <v>3236896</v>
      </c>
    </row>
    <row r="75" spans="2:12" x14ac:dyDescent="0.25">
      <c r="B75" s="69">
        <f t="shared" si="18"/>
        <v>243.33333333333334</v>
      </c>
      <c r="C75" s="66">
        <f t="shared" si="19"/>
        <v>5840</v>
      </c>
      <c r="D75" s="58">
        <v>8</v>
      </c>
      <c r="E75" s="12">
        <f t="shared" si="20"/>
        <v>26</v>
      </c>
      <c r="F75" s="12">
        <f t="shared" si="20"/>
        <v>26</v>
      </c>
      <c r="G75" s="4">
        <f t="shared" si="21"/>
        <v>3832920</v>
      </c>
      <c r="H75" s="3">
        <f t="shared" si="22"/>
        <v>1118104</v>
      </c>
      <c r="I75" s="7">
        <f t="shared" si="27"/>
        <v>4951024</v>
      </c>
      <c r="J75" s="4">
        <f t="shared" si="24"/>
        <v>2714816</v>
      </c>
      <c r="K75" s="3">
        <f t="shared" si="25"/>
        <v>0</v>
      </c>
      <c r="L75" s="28">
        <f t="shared" si="28"/>
        <v>2714816</v>
      </c>
    </row>
    <row r="76" spans="2:12" x14ac:dyDescent="0.25">
      <c r="B76" s="69">
        <f t="shared" si="18"/>
        <v>258.54166666666669</v>
      </c>
      <c r="C76" s="66">
        <f t="shared" si="19"/>
        <v>6205</v>
      </c>
      <c r="D76" s="58">
        <v>7</v>
      </c>
      <c r="E76" s="12">
        <f t="shared" si="20"/>
        <v>20</v>
      </c>
      <c r="F76" s="12">
        <f t="shared" si="20"/>
        <v>20</v>
      </c>
      <c r="G76" s="4">
        <f t="shared" si="21"/>
        <v>2948400</v>
      </c>
      <c r="H76" s="3">
        <f t="shared" si="22"/>
        <v>860080</v>
      </c>
      <c r="I76" s="7">
        <f t="shared" si="27"/>
        <v>3808480</v>
      </c>
      <c r="J76" s="4">
        <f t="shared" si="24"/>
        <v>2088320</v>
      </c>
      <c r="K76" s="3">
        <f t="shared" si="25"/>
        <v>0</v>
      </c>
      <c r="L76" s="28">
        <f t="shared" si="28"/>
        <v>2088320</v>
      </c>
    </row>
    <row r="77" spans="2:12" x14ac:dyDescent="0.25">
      <c r="B77" s="69">
        <f t="shared" si="18"/>
        <v>273.75</v>
      </c>
      <c r="C77" s="66">
        <f t="shared" si="19"/>
        <v>6570</v>
      </c>
      <c r="D77" s="58">
        <v>6</v>
      </c>
      <c r="E77" s="12">
        <f t="shared" si="20"/>
        <v>15</v>
      </c>
      <c r="F77" s="12">
        <f t="shared" si="20"/>
        <v>15</v>
      </c>
      <c r="G77" s="4">
        <f t="shared" si="21"/>
        <v>2211300</v>
      </c>
      <c r="H77" s="3">
        <f t="shared" si="22"/>
        <v>645060</v>
      </c>
      <c r="I77" s="7">
        <f t="shared" si="27"/>
        <v>2856360</v>
      </c>
      <c r="J77" s="4">
        <f t="shared" si="24"/>
        <v>1566240</v>
      </c>
      <c r="K77" s="3">
        <f t="shared" si="25"/>
        <v>0</v>
      </c>
      <c r="L77" s="28">
        <f t="shared" si="28"/>
        <v>1566240</v>
      </c>
    </row>
    <row r="78" spans="2:12" x14ac:dyDescent="0.25">
      <c r="B78" s="69">
        <f t="shared" si="18"/>
        <v>288.95833333333331</v>
      </c>
      <c r="C78" s="66">
        <f t="shared" si="19"/>
        <v>6935</v>
      </c>
      <c r="D78" s="58">
        <v>5</v>
      </c>
      <c r="E78" s="12">
        <f t="shared" si="20"/>
        <v>10</v>
      </c>
      <c r="F78" s="12">
        <f t="shared" si="20"/>
        <v>10</v>
      </c>
      <c r="G78" s="4">
        <f t="shared" si="21"/>
        <v>1474200</v>
      </c>
      <c r="H78" s="3">
        <f t="shared" si="22"/>
        <v>430040</v>
      </c>
      <c r="I78" s="7">
        <f t="shared" si="27"/>
        <v>1904240</v>
      </c>
      <c r="J78" s="4">
        <f t="shared" si="24"/>
        <v>1044160</v>
      </c>
      <c r="K78" s="3">
        <f t="shared" si="25"/>
        <v>0</v>
      </c>
      <c r="L78" s="28">
        <f t="shared" si="28"/>
        <v>1044160</v>
      </c>
    </row>
    <row r="79" spans="2:12" x14ac:dyDescent="0.25">
      <c r="B79" s="69">
        <f t="shared" si="18"/>
        <v>304.16666666666669</v>
      </c>
      <c r="C79" s="66">
        <f t="shared" si="19"/>
        <v>7300</v>
      </c>
      <c r="D79" s="58">
        <v>4</v>
      </c>
      <c r="E79" s="12">
        <f t="shared" si="20"/>
        <v>5</v>
      </c>
      <c r="F79" s="12">
        <f t="shared" si="20"/>
        <v>5</v>
      </c>
      <c r="G79" s="4">
        <f t="shared" si="21"/>
        <v>737100</v>
      </c>
      <c r="H79" s="3">
        <f t="shared" si="22"/>
        <v>215020</v>
      </c>
      <c r="I79" s="7">
        <f t="shared" si="27"/>
        <v>952120</v>
      </c>
      <c r="J79" s="4">
        <f t="shared" si="24"/>
        <v>522080</v>
      </c>
      <c r="K79" s="3">
        <f t="shared" si="25"/>
        <v>0</v>
      </c>
      <c r="L79" s="28">
        <f t="shared" si="28"/>
        <v>522080</v>
      </c>
    </row>
    <row r="80" spans="2:12" x14ac:dyDescent="0.25">
      <c r="B80" s="69">
        <f t="shared" si="18"/>
        <v>319.375</v>
      </c>
      <c r="C80" s="66">
        <f t="shared" si="19"/>
        <v>7665</v>
      </c>
      <c r="D80" s="58">
        <v>3</v>
      </c>
      <c r="E80" s="12">
        <v>0</v>
      </c>
      <c r="F80" s="12">
        <v>0</v>
      </c>
      <c r="G80" s="4">
        <f t="shared" si="21"/>
        <v>0</v>
      </c>
      <c r="H80" s="3">
        <f t="shared" si="22"/>
        <v>0</v>
      </c>
      <c r="I80" s="7">
        <f t="shared" si="27"/>
        <v>0</v>
      </c>
      <c r="J80" s="4">
        <f t="shared" si="24"/>
        <v>0</v>
      </c>
      <c r="K80" s="3">
        <f t="shared" si="25"/>
        <v>0</v>
      </c>
      <c r="L80" s="28">
        <f t="shared" si="28"/>
        <v>0</v>
      </c>
    </row>
    <row r="81" spans="2:12" x14ac:dyDescent="0.25">
      <c r="B81" s="69">
        <f t="shared" si="18"/>
        <v>334.58333333333331</v>
      </c>
      <c r="C81" s="66">
        <f t="shared" si="19"/>
        <v>8030</v>
      </c>
      <c r="D81" s="58">
        <v>2</v>
      </c>
      <c r="E81" s="12">
        <v>0</v>
      </c>
      <c r="F81" s="12">
        <v>0</v>
      </c>
      <c r="G81" s="4">
        <f t="shared" si="21"/>
        <v>0</v>
      </c>
      <c r="H81" s="3">
        <f t="shared" si="22"/>
        <v>0</v>
      </c>
      <c r="I81" s="7">
        <f t="shared" si="27"/>
        <v>0</v>
      </c>
      <c r="J81" s="4">
        <f t="shared" si="24"/>
        <v>0</v>
      </c>
      <c r="K81" s="3">
        <f t="shared" si="25"/>
        <v>0</v>
      </c>
      <c r="L81" s="28">
        <f t="shared" si="28"/>
        <v>0</v>
      </c>
    </row>
    <row r="82" spans="2:12" x14ac:dyDescent="0.25">
      <c r="B82" s="69">
        <f t="shared" si="18"/>
        <v>349.79166666666669</v>
      </c>
      <c r="C82" s="66">
        <f t="shared" si="19"/>
        <v>8395</v>
      </c>
      <c r="D82" s="58">
        <v>1</v>
      </c>
      <c r="E82" s="12">
        <v>0</v>
      </c>
      <c r="F82" s="12">
        <v>0</v>
      </c>
      <c r="G82" s="4">
        <f t="shared" si="21"/>
        <v>0</v>
      </c>
      <c r="H82" s="3">
        <f t="shared" si="22"/>
        <v>0</v>
      </c>
      <c r="I82" s="7">
        <f t="shared" si="27"/>
        <v>0</v>
      </c>
      <c r="J82" s="4">
        <f t="shared" si="24"/>
        <v>0</v>
      </c>
      <c r="K82" s="3">
        <f t="shared" si="25"/>
        <v>0</v>
      </c>
      <c r="L82" s="28">
        <f t="shared" si="28"/>
        <v>0</v>
      </c>
    </row>
    <row r="83" spans="2:12" ht="15.75" thickBot="1" x14ac:dyDescent="0.3">
      <c r="B83" s="70">
        <f t="shared" si="18"/>
        <v>365</v>
      </c>
      <c r="C83" s="67">
        <f t="shared" si="19"/>
        <v>8760</v>
      </c>
      <c r="D83" s="59">
        <v>0</v>
      </c>
      <c r="E83" s="54">
        <v>0</v>
      </c>
      <c r="F83" s="54">
        <v>0</v>
      </c>
      <c r="G83" s="56">
        <f t="shared" si="21"/>
        <v>0</v>
      </c>
      <c r="H83" s="30">
        <f t="shared" si="22"/>
        <v>0</v>
      </c>
      <c r="I83" s="57">
        <f t="shared" si="27"/>
        <v>0</v>
      </c>
      <c r="J83" s="56">
        <f t="shared" si="24"/>
        <v>0</v>
      </c>
      <c r="K83" s="30">
        <f t="shared" si="25"/>
        <v>0</v>
      </c>
      <c r="L83" s="31">
        <f t="shared" si="28"/>
        <v>0</v>
      </c>
    </row>
    <row r="84" spans="2:12" x14ac:dyDescent="0.25">
      <c r="D84" s="1"/>
      <c r="E84" s="1"/>
      <c r="F84" s="1"/>
      <c r="G84" s="3"/>
      <c r="H84" s="3"/>
      <c r="I84" s="3"/>
      <c r="J84" s="3"/>
      <c r="K84" s="3"/>
      <c r="L84" s="3"/>
    </row>
    <row r="85" spans="2:12" ht="15" customHeight="1" x14ac:dyDescent="0.25">
      <c r="E85" s="1"/>
      <c r="F85" s="1"/>
      <c r="J85"/>
      <c r="K85"/>
    </row>
    <row r="86" spans="2:12" ht="15" customHeight="1" thickBot="1" x14ac:dyDescent="0.3">
      <c r="E86" s="1"/>
      <c r="F86" s="1"/>
      <c r="J86"/>
      <c r="K86"/>
    </row>
    <row r="87" spans="2:12" x14ac:dyDescent="0.25">
      <c r="D87" s="74" t="s">
        <v>56</v>
      </c>
      <c r="E87" s="76"/>
      <c r="F87" s="76"/>
      <c r="G87" s="76"/>
      <c r="H87" s="76"/>
      <c r="I87" s="76"/>
      <c r="J87" s="75"/>
      <c r="K87" s="75"/>
      <c r="L87" s="77"/>
    </row>
    <row r="88" spans="2:12" ht="15.75" thickBot="1" x14ac:dyDescent="0.3">
      <c r="D88" s="78"/>
      <c r="E88" s="80"/>
      <c r="F88" s="80"/>
      <c r="G88" s="80"/>
      <c r="H88" s="80"/>
      <c r="I88" s="80"/>
      <c r="J88" s="79"/>
      <c r="K88" s="79"/>
      <c r="L88" s="81"/>
    </row>
    <row r="89" spans="2:12" x14ac:dyDescent="0.25">
      <c r="D89" s="99" t="s">
        <v>28</v>
      </c>
      <c r="E89" s="104" t="s">
        <v>26</v>
      </c>
      <c r="F89" s="102"/>
      <c r="G89" s="103" t="s">
        <v>29</v>
      </c>
      <c r="H89" s="104"/>
      <c r="I89" s="102"/>
      <c r="J89" s="103" t="s">
        <v>30</v>
      </c>
      <c r="K89" s="104"/>
      <c r="L89" s="105"/>
    </row>
    <row r="90" spans="2:12" x14ac:dyDescent="0.25">
      <c r="D90" s="100"/>
      <c r="E90" s="8" t="s">
        <v>2</v>
      </c>
      <c r="F90" s="10" t="s">
        <v>3</v>
      </c>
      <c r="G90" s="9" t="s">
        <v>2</v>
      </c>
      <c r="H90" s="8" t="s">
        <v>3</v>
      </c>
      <c r="I90" s="10" t="s">
        <v>6</v>
      </c>
      <c r="J90" s="9" t="s">
        <v>2</v>
      </c>
      <c r="K90" s="8" t="s">
        <v>3</v>
      </c>
      <c r="L90" s="51" t="s">
        <v>6</v>
      </c>
    </row>
    <row r="91" spans="2:12" x14ac:dyDescent="0.25">
      <c r="D91" s="60">
        <v>1</v>
      </c>
      <c r="E91" s="12">
        <f t="shared" ref="E91:F112" si="29">ROUNDDOWN(((((($E$28/7)/24)*$E$19)*$D91)*7)-16,0)</f>
        <v>71</v>
      </c>
      <c r="F91" s="12">
        <f t="shared" si="29"/>
        <v>71</v>
      </c>
      <c r="G91" s="4">
        <f t="shared" ref="G91:G112" si="30">(E91*52)*$E$8</f>
        <v>10466820</v>
      </c>
      <c r="H91" s="3">
        <f t="shared" ref="H91:H112" si="31">(F91*52)*$E$10</f>
        <v>3053284</v>
      </c>
      <c r="I91" s="7">
        <f t="shared" ref="I91:I92" si="32">H91+G91</f>
        <v>13520104</v>
      </c>
      <c r="J91" s="4">
        <f t="shared" ref="J91:J112" si="33">(E91*52)*$E$9</f>
        <v>7413536</v>
      </c>
      <c r="K91" s="3">
        <f t="shared" ref="K91:K112" si="34">(F91*52)*$E$11</f>
        <v>0</v>
      </c>
      <c r="L91" s="28">
        <f t="shared" ref="L91:L92" si="35">K91+J91</f>
        <v>7413536</v>
      </c>
    </row>
    <row r="92" spans="2:12" x14ac:dyDescent="0.25">
      <c r="D92" s="60">
        <v>0.95</v>
      </c>
      <c r="E92" s="12">
        <f t="shared" si="29"/>
        <v>67</v>
      </c>
      <c r="F92" s="12">
        <f t="shared" si="29"/>
        <v>67</v>
      </c>
      <c r="G92" s="4">
        <f t="shared" si="30"/>
        <v>9877140</v>
      </c>
      <c r="H92" s="3">
        <f t="shared" si="31"/>
        <v>2881268</v>
      </c>
      <c r="I92" s="7">
        <f t="shared" si="32"/>
        <v>12758408</v>
      </c>
      <c r="J92" s="4">
        <f t="shared" si="33"/>
        <v>6995872</v>
      </c>
      <c r="K92" s="3">
        <f t="shared" si="34"/>
        <v>0</v>
      </c>
      <c r="L92" s="28">
        <f t="shared" si="35"/>
        <v>6995872</v>
      </c>
    </row>
    <row r="93" spans="2:12" x14ac:dyDescent="0.25">
      <c r="D93" s="60">
        <v>0.9</v>
      </c>
      <c r="E93" s="12">
        <f t="shared" si="29"/>
        <v>62</v>
      </c>
      <c r="F93" s="12">
        <f t="shared" si="29"/>
        <v>62</v>
      </c>
      <c r="G93" s="4">
        <f t="shared" si="30"/>
        <v>9140040</v>
      </c>
      <c r="H93" s="3">
        <f t="shared" si="31"/>
        <v>2666248</v>
      </c>
      <c r="I93" s="7">
        <f t="shared" ref="I93:I112" si="36">H93+G93</f>
        <v>11806288</v>
      </c>
      <c r="J93" s="4">
        <f t="shared" si="33"/>
        <v>6473792</v>
      </c>
      <c r="K93" s="3">
        <f t="shared" si="34"/>
        <v>0</v>
      </c>
      <c r="L93" s="28">
        <f t="shared" ref="L93:L112" si="37">K93+J93</f>
        <v>6473792</v>
      </c>
    </row>
    <row r="94" spans="2:12" x14ac:dyDescent="0.25">
      <c r="D94" s="60">
        <v>0.85</v>
      </c>
      <c r="E94" s="12">
        <f t="shared" si="29"/>
        <v>58</v>
      </c>
      <c r="F94" s="12">
        <f t="shared" si="29"/>
        <v>58</v>
      </c>
      <c r="G94" s="4">
        <f t="shared" si="30"/>
        <v>8550360</v>
      </c>
      <c r="H94" s="3">
        <f t="shared" si="31"/>
        <v>2494232</v>
      </c>
      <c r="I94" s="7">
        <f t="shared" si="36"/>
        <v>11044592</v>
      </c>
      <c r="J94" s="4">
        <f t="shared" si="33"/>
        <v>6056128</v>
      </c>
      <c r="K94" s="3">
        <f t="shared" si="34"/>
        <v>0</v>
      </c>
      <c r="L94" s="28">
        <f t="shared" si="37"/>
        <v>6056128</v>
      </c>
    </row>
    <row r="95" spans="2:12" x14ac:dyDescent="0.25">
      <c r="D95" s="60">
        <v>0.8</v>
      </c>
      <c r="E95" s="12">
        <f t="shared" si="29"/>
        <v>54</v>
      </c>
      <c r="F95" s="12">
        <f t="shared" si="29"/>
        <v>54</v>
      </c>
      <c r="G95" s="4">
        <f t="shared" si="30"/>
        <v>7960680</v>
      </c>
      <c r="H95" s="3">
        <f t="shared" si="31"/>
        <v>2322216</v>
      </c>
      <c r="I95" s="7">
        <f t="shared" si="36"/>
        <v>10282896</v>
      </c>
      <c r="J95" s="4">
        <f t="shared" si="33"/>
        <v>5638464</v>
      </c>
      <c r="K95" s="3">
        <f t="shared" si="34"/>
        <v>0</v>
      </c>
      <c r="L95" s="28">
        <f t="shared" si="37"/>
        <v>5638464</v>
      </c>
    </row>
    <row r="96" spans="2:12" x14ac:dyDescent="0.25">
      <c r="D96" s="60">
        <v>0.75</v>
      </c>
      <c r="E96" s="12">
        <f t="shared" si="29"/>
        <v>49</v>
      </c>
      <c r="F96" s="12">
        <f t="shared" si="29"/>
        <v>49</v>
      </c>
      <c r="G96" s="4">
        <f t="shared" si="30"/>
        <v>7223580</v>
      </c>
      <c r="H96" s="3">
        <f t="shared" si="31"/>
        <v>2107196</v>
      </c>
      <c r="I96" s="7">
        <f t="shared" si="36"/>
        <v>9330776</v>
      </c>
      <c r="J96" s="4">
        <f t="shared" si="33"/>
        <v>5116384</v>
      </c>
      <c r="K96" s="3">
        <f t="shared" si="34"/>
        <v>0</v>
      </c>
      <c r="L96" s="61">
        <f t="shared" si="37"/>
        <v>5116384</v>
      </c>
    </row>
    <row r="97" spans="4:12" x14ac:dyDescent="0.25">
      <c r="D97" s="60">
        <v>0.7</v>
      </c>
      <c r="E97" s="12">
        <f t="shared" si="29"/>
        <v>45</v>
      </c>
      <c r="F97" s="12">
        <f t="shared" si="29"/>
        <v>45</v>
      </c>
      <c r="G97" s="4">
        <f t="shared" si="30"/>
        <v>6633900</v>
      </c>
      <c r="H97" s="3">
        <f t="shared" si="31"/>
        <v>1935180</v>
      </c>
      <c r="I97" s="7">
        <f t="shared" si="36"/>
        <v>8569080</v>
      </c>
      <c r="J97" s="4">
        <f t="shared" si="33"/>
        <v>4698720</v>
      </c>
      <c r="K97" s="3">
        <f t="shared" si="34"/>
        <v>0</v>
      </c>
      <c r="L97" s="28">
        <f t="shared" si="37"/>
        <v>4698720</v>
      </c>
    </row>
    <row r="98" spans="4:12" x14ac:dyDescent="0.25">
      <c r="D98" s="60">
        <v>0.67</v>
      </c>
      <c r="E98" s="12">
        <f t="shared" si="29"/>
        <v>42</v>
      </c>
      <c r="F98" s="12">
        <f t="shared" si="29"/>
        <v>42</v>
      </c>
      <c r="G98" s="4">
        <f t="shared" si="30"/>
        <v>6191640</v>
      </c>
      <c r="H98" s="3">
        <f t="shared" si="31"/>
        <v>1806168</v>
      </c>
      <c r="I98" s="7">
        <f t="shared" si="36"/>
        <v>7997808</v>
      </c>
      <c r="J98" s="4">
        <f t="shared" si="33"/>
        <v>4385472</v>
      </c>
      <c r="K98" s="3">
        <f t="shared" si="34"/>
        <v>0</v>
      </c>
      <c r="L98" s="28">
        <f t="shared" si="37"/>
        <v>4385472</v>
      </c>
    </row>
    <row r="99" spans="4:12" x14ac:dyDescent="0.25">
      <c r="D99" s="60">
        <v>0.65</v>
      </c>
      <c r="E99" s="12">
        <f t="shared" si="29"/>
        <v>40</v>
      </c>
      <c r="F99" s="12">
        <f t="shared" si="29"/>
        <v>40</v>
      </c>
      <c r="G99" s="4">
        <f t="shared" si="30"/>
        <v>5896800</v>
      </c>
      <c r="H99" s="3">
        <f t="shared" si="31"/>
        <v>1720160</v>
      </c>
      <c r="I99" s="7">
        <f t="shared" si="36"/>
        <v>7616960</v>
      </c>
      <c r="J99" s="4">
        <f t="shared" si="33"/>
        <v>4176640</v>
      </c>
      <c r="K99" s="3">
        <f t="shared" si="34"/>
        <v>0</v>
      </c>
      <c r="L99" s="28">
        <f t="shared" si="37"/>
        <v>4176640</v>
      </c>
    </row>
    <row r="100" spans="4:12" x14ac:dyDescent="0.25">
      <c r="D100" s="60">
        <v>0.6</v>
      </c>
      <c r="E100" s="12">
        <f t="shared" si="29"/>
        <v>36</v>
      </c>
      <c r="F100" s="12">
        <f t="shared" si="29"/>
        <v>36</v>
      </c>
      <c r="G100" s="4">
        <f t="shared" si="30"/>
        <v>5307120</v>
      </c>
      <c r="H100" s="3">
        <f t="shared" si="31"/>
        <v>1548144</v>
      </c>
      <c r="I100" s="7">
        <f t="shared" si="36"/>
        <v>6855264</v>
      </c>
      <c r="J100" s="4">
        <f t="shared" si="33"/>
        <v>3758976</v>
      </c>
      <c r="K100" s="3">
        <f t="shared" si="34"/>
        <v>0</v>
      </c>
      <c r="L100" s="28">
        <f t="shared" si="37"/>
        <v>3758976</v>
      </c>
    </row>
    <row r="101" spans="4:12" x14ac:dyDescent="0.25">
      <c r="D101" s="60">
        <v>0.55000000000000004</v>
      </c>
      <c r="E101" s="12">
        <f t="shared" si="29"/>
        <v>32</v>
      </c>
      <c r="F101" s="12">
        <f t="shared" si="29"/>
        <v>32</v>
      </c>
      <c r="G101" s="4">
        <f t="shared" si="30"/>
        <v>4717440</v>
      </c>
      <c r="H101" s="3">
        <f t="shared" si="31"/>
        <v>1376128</v>
      </c>
      <c r="I101" s="7">
        <f t="shared" si="36"/>
        <v>6093568</v>
      </c>
      <c r="J101" s="4">
        <f t="shared" si="33"/>
        <v>3341312</v>
      </c>
      <c r="K101" s="3">
        <f t="shared" si="34"/>
        <v>0</v>
      </c>
      <c r="L101" s="28">
        <f t="shared" si="37"/>
        <v>3341312</v>
      </c>
    </row>
    <row r="102" spans="4:12" x14ac:dyDescent="0.25">
      <c r="D102" s="60">
        <v>0.5</v>
      </c>
      <c r="E102" s="12">
        <f t="shared" si="29"/>
        <v>27</v>
      </c>
      <c r="F102" s="12">
        <f t="shared" si="29"/>
        <v>27</v>
      </c>
      <c r="G102" s="4">
        <f t="shared" si="30"/>
        <v>3980340</v>
      </c>
      <c r="H102" s="3">
        <f t="shared" si="31"/>
        <v>1161108</v>
      </c>
      <c r="I102" s="7">
        <f t="shared" si="36"/>
        <v>5141448</v>
      </c>
      <c r="J102" s="4">
        <f t="shared" si="33"/>
        <v>2819232</v>
      </c>
      <c r="K102" s="3">
        <f t="shared" si="34"/>
        <v>0</v>
      </c>
      <c r="L102" s="28">
        <f t="shared" si="37"/>
        <v>2819232</v>
      </c>
    </row>
    <row r="103" spans="4:12" x14ac:dyDescent="0.25">
      <c r="D103" s="60">
        <v>0.45</v>
      </c>
      <c r="E103" s="12">
        <f t="shared" si="29"/>
        <v>23</v>
      </c>
      <c r="F103" s="12">
        <f t="shared" si="29"/>
        <v>23</v>
      </c>
      <c r="G103" s="4">
        <f t="shared" si="30"/>
        <v>3390660</v>
      </c>
      <c r="H103" s="3">
        <f t="shared" si="31"/>
        <v>989092</v>
      </c>
      <c r="I103" s="7">
        <f t="shared" si="36"/>
        <v>4379752</v>
      </c>
      <c r="J103" s="4">
        <f t="shared" si="33"/>
        <v>2401568</v>
      </c>
      <c r="K103" s="3">
        <f t="shared" si="34"/>
        <v>0</v>
      </c>
      <c r="L103" s="28">
        <f t="shared" si="37"/>
        <v>2401568</v>
      </c>
    </row>
    <row r="104" spans="4:12" x14ac:dyDescent="0.25">
      <c r="D104" s="60">
        <v>0.39999999999999902</v>
      </c>
      <c r="E104" s="12">
        <f t="shared" si="29"/>
        <v>18</v>
      </c>
      <c r="F104" s="12">
        <f t="shared" si="29"/>
        <v>18</v>
      </c>
      <c r="G104" s="4">
        <f t="shared" si="30"/>
        <v>2653560</v>
      </c>
      <c r="H104" s="3">
        <f t="shared" si="31"/>
        <v>774072</v>
      </c>
      <c r="I104" s="7">
        <f t="shared" si="36"/>
        <v>3427632</v>
      </c>
      <c r="J104" s="4">
        <f t="shared" si="33"/>
        <v>1879488</v>
      </c>
      <c r="K104" s="3">
        <f t="shared" si="34"/>
        <v>0</v>
      </c>
      <c r="L104" s="28">
        <f t="shared" si="37"/>
        <v>1879488</v>
      </c>
    </row>
    <row r="105" spans="4:12" x14ac:dyDescent="0.25">
      <c r="D105" s="60">
        <v>0.34999999999999898</v>
      </c>
      <c r="E105" s="12">
        <f t="shared" si="29"/>
        <v>14</v>
      </c>
      <c r="F105" s="12">
        <f t="shared" si="29"/>
        <v>14</v>
      </c>
      <c r="G105" s="4">
        <f t="shared" si="30"/>
        <v>2063880</v>
      </c>
      <c r="H105" s="3">
        <f t="shared" si="31"/>
        <v>602056</v>
      </c>
      <c r="I105" s="7">
        <f t="shared" si="36"/>
        <v>2665936</v>
      </c>
      <c r="J105" s="4">
        <f t="shared" si="33"/>
        <v>1461824</v>
      </c>
      <c r="K105" s="3">
        <f t="shared" si="34"/>
        <v>0</v>
      </c>
      <c r="L105" s="28">
        <f t="shared" si="37"/>
        <v>1461824</v>
      </c>
    </row>
    <row r="106" spans="4:12" x14ac:dyDescent="0.25">
      <c r="D106" s="60">
        <v>0.29999999999999899</v>
      </c>
      <c r="E106" s="12">
        <f t="shared" si="29"/>
        <v>10</v>
      </c>
      <c r="F106" s="12">
        <f t="shared" si="29"/>
        <v>10</v>
      </c>
      <c r="G106" s="4">
        <f t="shared" si="30"/>
        <v>1474200</v>
      </c>
      <c r="H106" s="3">
        <f t="shared" si="31"/>
        <v>430040</v>
      </c>
      <c r="I106" s="7">
        <f t="shared" si="36"/>
        <v>1904240</v>
      </c>
      <c r="J106" s="4">
        <f t="shared" si="33"/>
        <v>1044160</v>
      </c>
      <c r="K106" s="3">
        <f t="shared" si="34"/>
        <v>0</v>
      </c>
      <c r="L106" s="28">
        <f t="shared" si="37"/>
        <v>1044160</v>
      </c>
    </row>
    <row r="107" spans="4:12" x14ac:dyDescent="0.25">
      <c r="D107" s="60">
        <v>0.249999999999999</v>
      </c>
      <c r="E107" s="12">
        <f t="shared" si="29"/>
        <v>5</v>
      </c>
      <c r="F107" s="12">
        <f t="shared" si="29"/>
        <v>5</v>
      </c>
      <c r="G107" s="4">
        <f t="shared" si="30"/>
        <v>737100</v>
      </c>
      <c r="H107" s="3">
        <f t="shared" si="31"/>
        <v>215020</v>
      </c>
      <c r="I107" s="7">
        <f t="shared" si="36"/>
        <v>952120</v>
      </c>
      <c r="J107" s="4">
        <f t="shared" si="33"/>
        <v>522080</v>
      </c>
      <c r="K107" s="3">
        <f t="shared" si="34"/>
        <v>0</v>
      </c>
      <c r="L107" s="28">
        <f t="shared" si="37"/>
        <v>522080</v>
      </c>
    </row>
    <row r="108" spans="4:12" x14ac:dyDescent="0.25">
      <c r="D108" s="60">
        <v>0.19999999999999901</v>
      </c>
      <c r="E108" s="12">
        <f t="shared" si="29"/>
        <v>1</v>
      </c>
      <c r="F108" s="12">
        <f t="shared" si="29"/>
        <v>1</v>
      </c>
      <c r="G108" s="4">
        <f t="shared" si="30"/>
        <v>147420</v>
      </c>
      <c r="H108" s="3">
        <f t="shared" si="31"/>
        <v>43004</v>
      </c>
      <c r="I108" s="7">
        <f t="shared" si="36"/>
        <v>190424</v>
      </c>
      <c r="J108" s="4">
        <f t="shared" si="33"/>
        <v>104416</v>
      </c>
      <c r="K108" s="3">
        <f t="shared" si="34"/>
        <v>0</v>
      </c>
      <c r="L108" s="28">
        <f t="shared" si="37"/>
        <v>104416</v>
      </c>
    </row>
    <row r="109" spans="4:12" x14ac:dyDescent="0.25">
      <c r="D109" s="60">
        <v>0.149999999999999</v>
      </c>
      <c r="E109" s="12">
        <f t="shared" si="29"/>
        <v>-2</v>
      </c>
      <c r="F109" s="12">
        <f t="shared" si="29"/>
        <v>-2</v>
      </c>
      <c r="G109" s="4">
        <f t="shared" si="30"/>
        <v>-294840</v>
      </c>
      <c r="H109" s="3">
        <f t="shared" si="31"/>
        <v>-86008</v>
      </c>
      <c r="I109" s="7">
        <f t="shared" si="36"/>
        <v>-380848</v>
      </c>
      <c r="J109" s="4">
        <f t="shared" si="33"/>
        <v>-208832</v>
      </c>
      <c r="K109" s="3">
        <f t="shared" si="34"/>
        <v>0</v>
      </c>
      <c r="L109" s="28">
        <f t="shared" si="37"/>
        <v>-208832</v>
      </c>
    </row>
    <row r="110" spans="4:12" x14ac:dyDescent="0.25">
      <c r="D110" s="60">
        <v>9.9999999999999006E-2</v>
      </c>
      <c r="E110" s="12">
        <f t="shared" si="29"/>
        <v>-7</v>
      </c>
      <c r="F110" s="12">
        <f t="shared" si="29"/>
        <v>-7</v>
      </c>
      <c r="G110" s="4">
        <f t="shared" si="30"/>
        <v>-1031940</v>
      </c>
      <c r="H110" s="3">
        <f t="shared" si="31"/>
        <v>-301028</v>
      </c>
      <c r="I110" s="7">
        <f t="shared" si="36"/>
        <v>-1332968</v>
      </c>
      <c r="J110" s="4">
        <f t="shared" si="33"/>
        <v>-730912</v>
      </c>
      <c r="K110" s="3">
        <f t="shared" si="34"/>
        <v>0</v>
      </c>
      <c r="L110" s="28">
        <f t="shared" si="37"/>
        <v>-730912</v>
      </c>
    </row>
    <row r="111" spans="4:12" x14ac:dyDescent="0.25">
      <c r="D111" s="60">
        <v>4.9999999999998997E-2</v>
      </c>
      <c r="E111" s="12">
        <f t="shared" si="29"/>
        <v>-11</v>
      </c>
      <c r="F111" s="12">
        <f t="shared" si="29"/>
        <v>-11</v>
      </c>
      <c r="G111" s="4">
        <f t="shared" si="30"/>
        <v>-1621620</v>
      </c>
      <c r="H111" s="3">
        <f t="shared" si="31"/>
        <v>-473044</v>
      </c>
      <c r="I111" s="7">
        <f t="shared" si="36"/>
        <v>-2094664</v>
      </c>
      <c r="J111" s="4">
        <f t="shared" si="33"/>
        <v>-1148576</v>
      </c>
      <c r="K111" s="3">
        <f t="shared" si="34"/>
        <v>0</v>
      </c>
      <c r="L111" s="28">
        <f t="shared" si="37"/>
        <v>-1148576</v>
      </c>
    </row>
    <row r="112" spans="4:12" ht="15.75" thickBot="1" x14ac:dyDescent="0.3">
      <c r="D112" s="62">
        <v>0</v>
      </c>
      <c r="E112" s="54">
        <f t="shared" si="29"/>
        <v>-16</v>
      </c>
      <c r="F112" s="54">
        <f t="shared" si="29"/>
        <v>-16</v>
      </c>
      <c r="G112" s="56">
        <f t="shared" si="30"/>
        <v>-2358720</v>
      </c>
      <c r="H112" s="30">
        <f t="shared" si="31"/>
        <v>-688064</v>
      </c>
      <c r="I112" s="57">
        <f t="shared" si="36"/>
        <v>-3046784</v>
      </c>
      <c r="J112" s="56">
        <f t="shared" si="33"/>
        <v>-1670656</v>
      </c>
      <c r="K112" s="30">
        <f t="shared" si="34"/>
        <v>0</v>
      </c>
      <c r="L112" s="31">
        <f t="shared" si="37"/>
        <v>-1670656</v>
      </c>
    </row>
    <row r="113" spans="4:11" x14ac:dyDescent="0.25">
      <c r="D113" s="13"/>
      <c r="E113" s="1"/>
      <c r="F113" s="1"/>
      <c r="J113"/>
      <c r="K113"/>
    </row>
    <row r="114" spans="4:11" x14ac:dyDescent="0.25">
      <c r="D114" s="13"/>
      <c r="E114" s="1"/>
      <c r="F114" s="1"/>
      <c r="J114"/>
      <c r="K114"/>
    </row>
  </sheetData>
  <mergeCells count="14">
    <mergeCell ref="D89:D90"/>
    <mergeCell ref="E89:F89"/>
    <mergeCell ref="G26:I26"/>
    <mergeCell ref="G89:I89"/>
    <mergeCell ref="J89:L89"/>
    <mergeCell ref="E57:F57"/>
    <mergeCell ref="G57:I57"/>
    <mergeCell ref="J57:L57"/>
    <mergeCell ref="J26:L26"/>
    <mergeCell ref="B1:F3"/>
    <mergeCell ref="B57:B58"/>
    <mergeCell ref="C57:C58"/>
    <mergeCell ref="D57:D58"/>
    <mergeCell ref="E26:F26"/>
  </mergeCells>
  <dataValidations count="1">
    <dataValidation type="list" allowBlank="1" showInputMessage="1" showErrorMessage="1" sqref="E16" xr:uid="{8AF0335C-59D0-4656-A279-3D8DF28D61D1}">
      <formula1>"Capacity Utilisation, Preserved Paths"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4B091-4E1F-4485-A37B-718083DE3B12}">
  <sheetPr>
    <tabColor theme="5" tint="0.39997558519241921"/>
  </sheetPr>
  <dimension ref="B3:AB113"/>
  <sheetViews>
    <sheetView showGridLines="0" tabSelected="1" zoomScale="74" zoomScaleNormal="130" workbookViewId="0">
      <selection activeCell="G26" sqref="G26"/>
    </sheetView>
  </sheetViews>
  <sheetFormatPr defaultRowHeight="15" x14ac:dyDescent="0.25"/>
  <cols>
    <col min="1" max="1" width="1.85546875" customWidth="1"/>
    <col min="2" max="2" width="15" customWidth="1"/>
    <col min="3" max="3" width="17" customWidth="1"/>
    <col min="4" max="4" width="14.5703125" bestFit="1" customWidth="1"/>
    <col min="5" max="12" width="12.28515625" bestFit="1" customWidth="1"/>
    <col min="13" max="23" width="11.85546875" bestFit="1" customWidth="1"/>
    <col min="24" max="25" width="9" customWidth="1"/>
    <col min="26" max="28" width="12.42578125" bestFit="1" customWidth="1"/>
  </cols>
  <sheetData>
    <row r="3" spans="2:28" x14ac:dyDescent="0.25">
      <c r="C3" s="14"/>
      <c r="D3" s="16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2:28" ht="15.75" thickBot="1" x14ac:dyDescent="0.3"/>
    <row r="5" spans="2:28" ht="15.75" thickBot="1" x14ac:dyDescent="0.3">
      <c r="B5" s="106" t="s">
        <v>41</v>
      </c>
      <c r="C5" s="97" t="s">
        <v>39</v>
      </c>
      <c r="D5" s="109" t="s">
        <v>40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1"/>
    </row>
    <row r="6" spans="2:28" ht="15.75" thickBot="1" x14ac:dyDescent="0.3">
      <c r="B6" s="107"/>
      <c r="C6" s="108"/>
      <c r="D6" s="21">
        <v>1</v>
      </c>
      <c r="E6" s="22">
        <v>0.95</v>
      </c>
      <c r="F6" s="22">
        <v>0.9</v>
      </c>
      <c r="G6" s="22">
        <v>0.85</v>
      </c>
      <c r="H6" s="22">
        <v>0.8</v>
      </c>
      <c r="I6" s="22">
        <v>0.75</v>
      </c>
      <c r="J6" s="22">
        <v>0.7</v>
      </c>
      <c r="K6" s="22">
        <v>0.67</v>
      </c>
      <c r="L6" s="22">
        <v>0.65</v>
      </c>
      <c r="M6" s="22">
        <v>0.6</v>
      </c>
      <c r="N6" s="22">
        <v>0.55000000000000004</v>
      </c>
      <c r="O6" s="22">
        <v>0.5</v>
      </c>
      <c r="P6" s="22">
        <v>0.45</v>
      </c>
      <c r="Q6" s="22">
        <v>0.39999999999999902</v>
      </c>
      <c r="R6" s="22">
        <v>0.34999999999999898</v>
      </c>
      <c r="S6" s="22">
        <v>0.29999999999999899</v>
      </c>
      <c r="T6" s="22">
        <v>0.249999999999999</v>
      </c>
      <c r="U6" s="22">
        <v>0.19999999999999901</v>
      </c>
      <c r="V6" s="22">
        <v>0.149999999999999</v>
      </c>
      <c r="W6" s="22">
        <v>9.9999999999999006E-2</v>
      </c>
      <c r="X6" s="22">
        <v>4.9999999999998997E-2</v>
      </c>
      <c r="Y6" s="23">
        <v>0</v>
      </c>
    </row>
    <row r="7" spans="2:28" ht="15" customHeight="1" x14ac:dyDescent="0.25">
      <c r="B7" s="18">
        <v>24</v>
      </c>
      <c r="C7" s="32">
        <v>0</v>
      </c>
      <c r="D7" s="24">
        <v>15871232</v>
      </c>
      <c r="E7" s="25">
        <v>14931488</v>
      </c>
      <c r="F7" s="25">
        <v>14096160</v>
      </c>
      <c r="G7" s="25">
        <v>13156416</v>
      </c>
      <c r="H7" s="25">
        <v>12321088</v>
      </c>
      <c r="I7" s="25">
        <v>11485760</v>
      </c>
      <c r="J7" s="25">
        <v>10546016</v>
      </c>
      <c r="K7" s="25">
        <v>10023936</v>
      </c>
      <c r="L7" s="25">
        <v>9710688</v>
      </c>
      <c r="M7" s="25">
        <v>8770944</v>
      </c>
      <c r="N7" s="25">
        <v>7935616</v>
      </c>
      <c r="O7" s="25">
        <v>7100288</v>
      </c>
      <c r="P7" s="25">
        <v>6160544</v>
      </c>
      <c r="Q7" s="25">
        <v>5325216</v>
      </c>
      <c r="R7" s="25">
        <v>4385472</v>
      </c>
      <c r="S7" s="25">
        <v>3550144</v>
      </c>
      <c r="T7" s="25">
        <v>2610400</v>
      </c>
      <c r="U7" s="25">
        <v>1775072</v>
      </c>
      <c r="V7" s="25">
        <v>939744</v>
      </c>
      <c r="W7" s="25">
        <v>0</v>
      </c>
      <c r="X7" s="25">
        <v>-730912</v>
      </c>
      <c r="Y7" s="26">
        <v>-1670656</v>
      </c>
    </row>
    <row r="8" spans="2:28" x14ac:dyDescent="0.25">
      <c r="B8" s="19">
        <v>23</v>
      </c>
      <c r="C8" s="33">
        <v>365</v>
      </c>
      <c r="D8" s="27">
        <v>15140320</v>
      </c>
      <c r="E8" s="3">
        <v>14200576</v>
      </c>
      <c r="F8" s="3">
        <v>13365248</v>
      </c>
      <c r="G8" s="3">
        <v>12529920</v>
      </c>
      <c r="H8" s="3">
        <v>11694592</v>
      </c>
      <c r="I8" s="3">
        <v>10859264</v>
      </c>
      <c r="J8" s="3">
        <v>10023936</v>
      </c>
      <c r="K8" s="3">
        <v>9501856</v>
      </c>
      <c r="L8" s="3">
        <v>9188608</v>
      </c>
      <c r="M8" s="3">
        <v>8353280</v>
      </c>
      <c r="N8" s="3">
        <v>7517952</v>
      </c>
      <c r="O8" s="3">
        <v>6682624</v>
      </c>
      <c r="P8" s="3">
        <v>5847296</v>
      </c>
      <c r="Q8" s="3">
        <v>5011968</v>
      </c>
      <c r="R8" s="3">
        <v>4176640</v>
      </c>
      <c r="S8" s="3">
        <v>3341312</v>
      </c>
      <c r="T8" s="3">
        <v>2505984</v>
      </c>
      <c r="U8" s="3">
        <v>1670656</v>
      </c>
      <c r="V8" s="3">
        <v>835328</v>
      </c>
      <c r="W8" s="3">
        <v>0</v>
      </c>
      <c r="X8" s="3">
        <v>-730912</v>
      </c>
      <c r="Y8" s="28">
        <v>-1670656</v>
      </c>
    </row>
    <row r="9" spans="2:28" x14ac:dyDescent="0.25">
      <c r="B9" s="19">
        <v>22</v>
      </c>
      <c r="C9" s="33">
        <v>730</v>
      </c>
      <c r="D9" s="27">
        <v>14409408</v>
      </c>
      <c r="E9" s="3">
        <v>13574080</v>
      </c>
      <c r="F9" s="3">
        <v>12738752</v>
      </c>
      <c r="G9" s="3">
        <v>11903424</v>
      </c>
      <c r="H9" s="3">
        <v>11172512</v>
      </c>
      <c r="I9" s="3">
        <v>10337184</v>
      </c>
      <c r="J9" s="3">
        <v>9501856</v>
      </c>
      <c r="K9" s="3">
        <v>9084192</v>
      </c>
      <c r="L9" s="3">
        <v>8770944</v>
      </c>
      <c r="M9" s="3">
        <v>7935616</v>
      </c>
      <c r="N9" s="3">
        <v>7100288</v>
      </c>
      <c r="O9" s="3">
        <v>6369376</v>
      </c>
      <c r="P9" s="3">
        <v>5534048</v>
      </c>
      <c r="Q9" s="3">
        <v>4698720</v>
      </c>
      <c r="R9" s="3">
        <v>3863392</v>
      </c>
      <c r="S9" s="3">
        <v>3132480</v>
      </c>
      <c r="T9" s="3">
        <v>2297152</v>
      </c>
      <c r="U9" s="3">
        <v>1461824</v>
      </c>
      <c r="V9" s="3">
        <v>730912</v>
      </c>
      <c r="W9" s="3">
        <v>0</v>
      </c>
      <c r="X9" s="3">
        <v>-835328</v>
      </c>
      <c r="Y9" s="28">
        <v>-1670656</v>
      </c>
    </row>
    <row r="10" spans="2:28" x14ac:dyDescent="0.25">
      <c r="B10" s="19">
        <v>21</v>
      </c>
      <c r="C10" s="33">
        <v>1095</v>
      </c>
      <c r="D10" s="27">
        <v>13678496</v>
      </c>
      <c r="E10" s="3">
        <v>12843168</v>
      </c>
      <c r="F10" s="3">
        <v>12112256</v>
      </c>
      <c r="G10" s="3">
        <v>11276928</v>
      </c>
      <c r="H10" s="3">
        <v>10546016</v>
      </c>
      <c r="I10" s="3">
        <v>9815104</v>
      </c>
      <c r="J10" s="3">
        <v>8979776</v>
      </c>
      <c r="K10" s="3">
        <v>8562112</v>
      </c>
      <c r="L10" s="3">
        <v>8248864</v>
      </c>
      <c r="M10" s="3">
        <v>7517952</v>
      </c>
      <c r="N10" s="3">
        <v>6682624</v>
      </c>
      <c r="O10" s="3">
        <v>5951712</v>
      </c>
      <c r="P10" s="3">
        <v>5220800</v>
      </c>
      <c r="Q10" s="3">
        <v>4385472</v>
      </c>
      <c r="R10" s="3">
        <v>3654560</v>
      </c>
      <c r="S10" s="3">
        <v>2923648</v>
      </c>
      <c r="T10" s="3">
        <v>2088320</v>
      </c>
      <c r="U10" s="3">
        <v>1357408</v>
      </c>
      <c r="V10" s="3">
        <v>626496</v>
      </c>
      <c r="W10" s="3">
        <v>-104416</v>
      </c>
      <c r="X10" s="3">
        <v>-835328</v>
      </c>
      <c r="Y10" s="28">
        <v>-1670656</v>
      </c>
    </row>
    <row r="11" spans="2:28" x14ac:dyDescent="0.25">
      <c r="B11" s="19">
        <v>20</v>
      </c>
      <c r="C11" s="33">
        <v>1460</v>
      </c>
      <c r="D11" s="27">
        <v>12947584</v>
      </c>
      <c r="E11" s="3">
        <v>12216672</v>
      </c>
      <c r="F11" s="3">
        <v>11485760</v>
      </c>
      <c r="G11" s="3">
        <v>10754848</v>
      </c>
      <c r="H11" s="3">
        <v>10023936</v>
      </c>
      <c r="I11" s="3">
        <v>9293024</v>
      </c>
      <c r="J11" s="3">
        <v>8562112</v>
      </c>
      <c r="K11" s="3">
        <v>8040032</v>
      </c>
      <c r="L11" s="3">
        <v>7831200</v>
      </c>
      <c r="M11" s="3">
        <v>7100288</v>
      </c>
      <c r="N11" s="3">
        <v>6369376</v>
      </c>
      <c r="O11" s="3">
        <v>5638464</v>
      </c>
      <c r="P11" s="3">
        <v>4907552</v>
      </c>
      <c r="Q11" s="3">
        <v>4072224</v>
      </c>
      <c r="R11" s="3">
        <v>3341312</v>
      </c>
      <c r="S11" s="3">
        <v>2610400</v>
      </c>
      <c r="T11" s="3">
        <v>1879488</v>
      </c>
      <c r="U11" s="3">
        <v>1148576</v>
      </c>
      <c r="V11" s="3">
        <v>417664</v>
      </c>
      <c r="W11" s="3">
        <v>-208832</v>
      </c>
      <c r="X11" s="3">
        <v>-939744</v>
      </c>
      <c r="Y11" s="28">
        <v>-1670656</v>
      </c>
    </row>
    <row r="12" spans="2:28" x14ac:dyDescent="0.25">
      <c r="B12" s="19">
        <v>19</v>
      </c>
      <c r="C12" s="33">
        <v>1825</v>
      </c>
      <c r="D12" s="27">
        <v>12216672</v>
      </c>
      <c r="E12" s="3">
        <v>11485760</v>
      </c>
      <c r="F12" s="3">
        <v>10754848</v>
      </c>
      <c r="G12" s="3">
        <v>10128352</v>
      </c>
      <c r="H12" s="3">
        <v>9397440</v>
      </c>
      <c r="I12" s="3">
        <v>8666528</v>
      </c>
      <c r="J12" s="3">
        <v>8040032</v>
      </c>
      <c r="K12" s="3">
        <v>7622368</v>
      </c>
      <c r="L12" s="3">
        <v>7309120</v>
      </c>
      <c r="M12" s="3">
        <v>6578208</v>
      </c>
      <c r="N12" s="3">
        <v>5951712</v>
      </c>
      <c r="O12" s="3">
        <v>5220800</v>
      </c>
      <c r="P12" s="3">
        <v>4489888</v>
      </c>
      <c r="Q12" s="3">
        <v>3863392</v>
      </c>
      <c r="R12" s="3">
        <v>3132480</v>
      </c>
      <c r="S12" s="3">
        <v>2401568</v>
      </c>
      <c r="T12" s="3">
        <v>1775072</v>
      </c>
      <c r="U12" s="3">
        <v>1044160</v>
      </c>
      <c r="V12" s="3">
        <v>313248</v>
      </c>
      <c r="W12" s="3">
        <v>-208832</v>
      </c>
      <c r="X12" s="3">
        <v>-939744</v>
      </c>
      <c r="Y12" s="28">
        <v>-1670656</v>
      </c>
    </row>
    <row r="13" spans="2:28" x14ac:dyDescent="0.25">
      <c r="B13" s="19">
        <v>18</v>
      </c>
      <c r="C13" s="33">
        <v>2190</v>
      </c>
      <c r="D13" s="27">
        <v>11485760</v>
      </c>
      <c r="E13" s="3">
        <v>10754848</v>
      </c>
      <c r="F13" s="3">
        <v>10128352</v>
      </c>
      <c r="G13" s="3">
        <v>9501856</v>
      </c>
      <c r="H13" s="3">
        <v>8770944</v>
      </c>
      <c r="I13" s="3">
        <v>8144448</v>
      </c>
      <c r="J13" s="3">
        <v>7517952</v>
      </c>
      <c r="K13" s="3">
        <v>7100288</v>
      </c>
      <c r="L13" s="3">
        <v>6787040</v>
      </c>
      <c r="M13" s="3">
        <v>6160544</v>
      </c>
      <c r="N13" s="3">
        <v>5534048</v>
      </c>
      <c r="O13" s="3">
        <v>4907552</v>
      </c>
      <c r="P13" s="3">
        <v>4176640</v>
      </c>
      <c r="Q13" s="3">
        <v>3550144</v>
      </c>
      <c r="R13" s="3">
        <v>2923648</v>
      </c>
      <c r="S13" s="3">
        <v>2192736</v>
      </c>
      <c r="T13" s="3">
        <v>1566240</v>
      </c>
      <c r="U13" s="3">
        <v>939744</v>
      </c>
      <c r="V13" s="3">
        <v>208832</v>
      </c>
      <c r="W13" s="3">
        <v>-313248</v>
      </c>
      <c r="X13" s="3">
        <v>-939744</v>
      </c>
      <c r="Y13" s="28">
        <v>-1670656</v>
      </c>
    </row>
    <row r="14" spans="2:28" x14ac:dyDescent="0.25">
      <c r="B14" s="19">
        <v>17</v>
      </c>
      <c r="C14" s="33">
        <v>2555</v>
      </c>
      <c r="D14" s="27">
        <v>10754848</v>
      </c>
      <c r="E14" s="3">
        <v>10128352</v>
      </c>
      <c r="F14" s="3">
        <v>9501856</v>
      </c>
      <c r="G14" s="3">
        <v>8875360</v>
      </c>
      <c r="H14" s="3">
        <v>8248864</v>
      </c>
      <c r="I14" s="3">
        <v>7622368</v>
      </c>
      <c r="J14" s="3">
        <v>6995872</v>
      </c>
      <c r="K14" s="3">
        <v>6578208</v>
      </c>
      <c r="L14" s="3">
        <v>6369376</v>
      </c>
      <c r="M14" s="3">
        <v>5742880</v>
      </c>
      <c r="N14" s="3">
        <v>5116384</v>
      </c>
      <c r="O14" s="3">
        <v>4489888</v>
      </c>
      <c r="P14" s="3">
        <v>3863392</v>
      </c>
      <c r="Q14" s="3">
        <v>3236896</v>
      </c>
      <c r="R14" s="3">
        <v>2610400</v>
      </c>
      <c r="S14" s="3">
        <v>1983904</v>
      </c>
      <c r="T14" s="3">
        <v>1357408</v>
      </c>
      <c r="U14" s="3">
        <v>730912</v>
      </c>
      <c r="V14" s="3">
        <v>104416</v>
      </c>
      <c r="W14" s="3">
        <v>-417664</v>
      </c>
      <c r="X14" s="3">
        <v>-1044160</v>
      </c>
      <c r="Y14" s="28">
        <v>-1670656</v>
      </c>
    </row>
    <row r="15" spans="2:28" x14ac:dyDescent="0.25">
      <c r="B15" s="19">
        <v>16</v>
      </c>
      <c r="C15" s="33">
        <v>2920</v>
      </c>
      <c r="D15" s="27">
        <v>10023936</v>
      </c>
      <c r="E15" s="3">
        <v>9397440</v>
      </c>
      <c r="F15" s="3">
        <v>8770944</v>
      </c>
      <c r="G15" s="3">
        <v>8248864</v>
      </c>
      <c r="H15" s="3">
        <v>7622368</v>
      </c>
      <c r="I15" s="3">
        <v>7100288</v>
      </c>
      <c r="J15" s="3">
        <v>6473792</v>
      </c>
      <c r="K15" s="3">
        <v>6160544</v>
      </c>
      <c r="L15" s="3">
        <v>5847296</v>
      </c>
      <c r="M15" s="3">
        <v>5325216</v>
      </c>
      <c r="N15" s="3">
        <v>4698720</v>
      </c>
      <c r="O15" s="3">
        <v>4176640</v>
      </c>
      <c r="P15" s="3">
        <v>3550144</v>
      </c>
      <c r="Q15" s="3">
        <v>2923648</v>
      </c>
      <c r="R15" s="3">
        <v>2401568</v>
      </c>
      <c r="S15" s="3">
        <v>1775072</v>
      </c>
      <c r="T15" s="3">
        <v>1148576</v>
      </c>
      <c r="U15" s="3">
        <v>626496</v>
      </c>
      <c r="V15" s="3">
        <v>0</v>
      </c>
      <c r="W15" s="3">
        <v>-417664</v>
      </c>
      <c r="X15" s="3">
        <v>-1044160</v>
      </c>
      <c r="Y15" s="28">
        <v>-1670656</v>
      </c>
    </row>
    <row r="16" spans="2:28" x14ac:dyDescent="0.25">
      <c r="B16" s="19">
        <v>15.5</v>
      </c>
      <c r="C16" s="33">
        <v>3102</v>
      </c>
      <c r="D16" s="27">
        <v>9606272</v>
      </c>
      <c r="E16" s="3">
        <v>9084192</v>
      </c>
      <c r="F16" s="3">
        <v>8457696</v>
      </c>
      <c r="G16" s="3">
        <v>7935616</v>
      </c>
      <c r="H16" s="3">
        <v>7309120</v>
      </c>
      <c r="I16" s="3">
        <v>6787040</v>
      </c>
      <c r="J16" s="3">
        <v>6160544</v>
      </c>
      <c r="K16" s="3">
        <v>5847296</v>
      </c>
      <c r="L16" s="3">
        <v>5638464</v>
      </c>
      <c r="M16" s="3">
        <v>5116384</v>
      </c>
      <c r="N16" s="3">
        <v>4489888</v>
      </c>
      <c r="O16" s="3">
        <v>3967808</v>
      </c>
      <c r="P16" s="3">
        <v>3341312</v>
      </c>
      <c r="Q16" s="3">
        <v>2819232</v>
      </c>
      <c r="R16" s="3">
        <v>2192736</v>
      </c>
      <c r="S16" s="3">
        <v>1670656</v>
      </c>
      <c r="T16" s="3">
        <v>1148576</v>
      </c>
      <c r="U16" s="3">
        <v>522080</v>
      </c>
      <c r="V16" s="3">
        <v>0</v>
      </c>
      <c r="W16" s="3">
        <v>-522080</v>
      </c>
      <c r="X16" s="3">
        <v>-1044160</v>
      </c>
      <c r="Y16" s="28">
        <v>-1670656</v>
      </c>
    </row>
    <row r="17" spans="2:25" x14ac:dyDescent="0.25">
      <c r="B17" s="19">
        <v>15</v>
      </c>
      <c r="C17" s="33">
        <v>3285</v>
      </c>
      <c r="D17" s="27">
        <v>9293024</v>
      </c>
      <c r="E17" s="3">
        <v>8666528</v>
      </c>
      <c r="F17" s="3">
        <v>8144448</v>
      </c>
      <c r="G17" s="3">
        <v>7622368</v>
      </c>
      <c r="H17" s="3">
        <v>7100288</v>
      </c>
      <c r="I17" s="3">
        <v>6473792</v>
      </c>
      <c r="J17" s="3">
        <v>5951712</v>
      </c>
      <c r="K17" s="3">
        <v>5638464</v>
      </c>
      <c r="L17" s="3">
        <v>5429632</v>
      </c>
      <c r="M17" s="3">
        <v>4907552</v>
      </c>
      <c r="N17" s="3">
        <v>4281056</v>
      </c>
      <c r="O17" s="3">
        <v>3758976</v>
      </c>
      <c r="P17" s="3">
        <v>3236896</v>
      </c>
      <c r="Q17" s="3">
        <v>2610400</v>
      </c>
      <c r="R17" s="3">
        <v>2088320</v>
      </c>
      <c r="S17" s="3">
        <v>1566240</v>
      </c>
      <c r="T17" s="3">
        <v>1044160</v>
      </c>
      <c r="U17" s="3">
        <v>417664</v>
      </c>
      <c r="V17" s="3">
        <v>0</v>
      </c>
      <c r="W17" s="3">
        <v>-522080</v>
      </c>
      <c r="X17" s="3">
        <v>-1044160</v>
      </c>
      <c r="Y17" s="28">
        <v>-1670656</v>
      </c>
    </row>
    <row r="18" spans="2:25" x14ac:dyDescent="0.25">
      <c r="B18" s="19">
        <v>14</v>
      </c>
      <c r="C18" s="33">
        <v>3650</v>
      </c>
      <c r="D18" s="27">
        <v>8562112</v>
      </c>
      <c r="E18" s="3">
        <v>8040032</v>
      </c>
      <c r="F18" s="3">
        <v>7517952</v>
      </c>
      <c r="G18" s="3">
        <v>6995872</v>
      </c>
      <c r="H18" s="3">
        <v>6473792</v>
      </c>
      <c r="I18" s="3">
        <v>5951712</v>
      </c>
      <c r="J18" s="3">
        <v>5429632</v>
      </c>
      <c r="K18" s="3">
        <v>5116384</v>
      </c>
      <c r="L18" s="3">
        <v>4907552</v>
      </c>
      <c r="M18" s="3">
        <v>4385472</v>
      </c>
      <c r="N18" s="3">
        <v>3863392</v>
      </c>
      <c r="O18" s="3">
        <v>3445728</v>
      </c>
      <c r="P18" s="3">
        <v>2923648</v>
      </c>
      <c r="Q18" s="3">
        <v>2401568</v>
      </c>
      <c r="R18" s="3">
        <v>1879488</v>
      </c>
      <c r="S18" s="3">
        <v>1357408</v>
      </c>
      <c r="T18" s="3">
        <v>835328</v>
      </c>
      <c r="U18" s="3">
        <v>313248</v>
      </c>
      <c r="V18" s="3">
        <v>-104416</v>
      </c>
      <c r="W18" s="3">
        <v>-626496</v>
      </c>
      <c r="X18" s="3">
        <v>-1148576</v>
      </c>
      <c r="Y18" s="28">
        <v>-1670656</v>
      </c>
    </row>
    <row r="19" spans="2:25" x14ac:dyDescent="0.25">
      <c r="B19" s="19">
        <v>13</v>
      </c>
      <c r="C19" s="33">
        <v>4015</v>
      </c>
      <c r="D19" s="27">
        <v>7831200</v>
      </c>
      <c r="E19" s="3">
        <v>7309120</v>
      </c>
      <c r="F19" s="3">
        <v>6787040</v>
      </c>
      <c r="G19" s="3">
        <v>6369376</v>
      </c>
      <c r="H19" s="3">
        <v>5847296</v>
      </c>
      <c r="I19" s="3">
        <v>5429632</v>
      </c>
      <c r="J19" s="3">
        <v>4907552</v>
      </c>
      <c r="K19" s="3">
        <v>4594304</v>
      </c>
      <c r="L19" s="3">
        <v>4489888</v>
      </c>
      <c r="M19" s="3">
        <v>3967808</v>
      </c>
      <c r="N19" s="3">
        <v>3550144</v>
      </c>
      <c r="O19" s="3">
        <v>3028064</v>
      </c>
      <c r="P19" s="3">
        <v>2505984</v>
      </c>
      <c r="Q19" s="3">
        <v>2088320</v>
      </c>
      <c r="R19" s="3">
        <v>1566240</v>
      </c>
      <c r="S19" s="3">
        <v>1148576</v>
      </c>
      <c r="T19" s="3">
        <v>626496</v>
      </c>
      <c r="U19" s="3">
        <v>208832</v>
      </c>
      <c r="V19" s="3">
        <v>-208832</v>
      </c>
      <c r="W19" s="3">
        <v>-626496</v>
      </c>
      <c r="X19" s="3">
        <v>-1148576</v>
      </c>
      <c r="Y19" s="28">
        <v>-1670656</v>
      </c>
    </row>
    <row r="20" spans="2:25" x14ac:dyDescent="0.25">
      <c r="B20" s="19">
        <v>12.6</v>
      </c>
      <c r="C20" s="48">
        <v>4161</v>
      </c>
      <c r="D20" s="27">
        <v>7517952</v>
      </c>
      <c r="E20" s="3">
        <v>6995872</v>
      </c>
      <c r="F20" s="3">
        <v>6578208</v>
      </c>
      <c r="G20" s="3">
        <v>6056128</v>
      </c>
      <c r="H20" s="3">
        <v>5638464</v>
      </c>
      <c r="I20" s="3">
        <v>5220800</v>
      </c>
      <c r="J20" s="3">
        <v>4698720</v>
      </c>
      <c r="K20" s="3">
        <v>4489888</v>
      </c>
      <c r="L20" s="3">
        <v>4281056</v>
      </c>
      <c r="M20" s="3">
        <v>3758976</v>
      </c>
      <c r="N20" s="3">
        <v>3341312</v>
      </c>
      <c r="O20" s="3">
        <v>2923648</v>
      </c>
      <c r="P20" s="3">
        <v>2401568</v>
      </c>
      <c r="Q20" s="3">
        <v>1983904</v>
      </c>
      <c r="R20" s="3">
        <v>1461824</v>
      </c>
      <c r="S20" s="3">
        <v>1044160</v>
      </c>
      <c r="T20" s="3">
        <v>626496</v>
      </c>
      <c r="U20" s="3">
        <v>104416</v>
      </c>
      <c r="V20" s="3">
        <v>-208832</v>
      </c>
      <c r="W20" s="3">
        <v>-730912</v>
      </c>
      <c r="X20" s="3">
        <v>-1148576</v>
      </c>
      <c r="Y20" s="28">
        <v>-1670656</v>
      </c>
    </row>
    <row r="21" spans="2:25" x14ac:dyDescent="0.25">
      <c r="B21" s="19">
        <v>12</v>
      </c>
      <c r="C21" s="33">
        <v>4380</v>
      </c>
      <c r="D21" s="27">
        <v>7100288</v>
      </c>
      <c r="E21" s="3">
        <v>6578208</v>
      </c>
      <c r="F21" s="3">
        <v>6160544</v>
      </c>
      <c r="G21" s="3">
        <v>5742880</v>
      </c>
      <c r="H21" s="3">
        <v>5325216</v>
      </c>
      <c r="I21" s="3">
        <v>4907552</v>
      </c>
      <c r="J21" s="3">
        <v>4385472</v>
      </c>
      <c r="K21" s="3">
        <v>4176640</v>
      </c>
      <c r="L21" s="3">
        <v>3967808</v>
      </c>
      <c r="M21" s="3">
        <v>3550144</v>
      </c>
      <c r="N21" s="3">
        <v>3132480</v>
      </c>
      <c r="O21" s="3">
        <v>2714816</v>
      </c>
      <c r="P21" s="3">
        <v>2192736</v>
      </c>
      <c r="Q21" s="3">
        <v>1775072</v>
      </c>
      <c r="R21" s="3">
        <v>1357408</v>
      </c>
      <c r="S21" s="3">
        <v>939744</v>
      </c>
      <c r="T21" s="3">
        <v>417664</v>
      </c>
      <c r="U21" s="3">
        <v>0</v>
      </c>
      <c r="V21" s="3">
        <v>-313248</v>
      </c>
      <c r="W21" s="3">
        <v>-730912</v>
      </c>
      <c r="X21" s="3">
        <v>-1148576</v>
      </c>
      <c r="Y21" s="28">
        <v>-1670656</v>
      </c>
    </row>
    <row r="22" spans="2:25" x14ac:dyDescent="0.25">
      <c r="B22" s="19">
        <v>11</v>
      </c>
      <c r="C22" s="33">
        <v>4745</v>
      </c>
      <c r="D22" s="27">
        <v>6369376</v>
      </c>
      <c r="E22" s="3">
        <v>5951712</v>
      </c>
      <c r="F22" s="3">
        <v>5534048</v>
      </c>
      <c r="G22" s="3">
        <v>5116384</v>
      </c>
      <c r="H22" s="3">
        <v>4698720</v>
      </c>
      <c r="I22" s="3">
        <v>4281056</v>
      </c>
      <c r="J22" s="3">
        <v>3863392</v>
      </c>
      <c r="K22" s="3">
        <v>3654560</v>
      </c>
      <c r="L22" s="3">
        <v>3550144</v>
      </c>
      <c r="M22" s="3">
        <v>3132480</v>
      </c>
      <c r="N22" s="3">
        <v>2714816</v>
      </c>
      <c r="O22" s="3">
        <v>2297152</v>
      </c>
      <c r="P22" s="3">
        <v>1879488</v>
      </c>
      <c r="Q22" s="3">
        <v>1461824</v>
      </c>
      <c r="R22" s="3">
        <v>1044160</v>
      </c>
      <c r="S22" s="3">
        <v>730912</v>
      </c>
      <c r="T22" s="3">
        <v>313248</v>
      </c>
      <c r="U22" s="3">
        <v>0</v>
      </c>
      <c r="V22" s="3">
        <v>-417664</v>
      </c>
      <c r="W22" s="3">
        <v>-835328</v>
      </c>
      <c r="X22" s="3">
        <v>-1252992</v>
      </c>
      <c r="Y22" s="28">
        <v>-1670656</v>
      </c>
    </row>
    <row r="23" spans="2:25" x14ac:dyDescent="0.25">
      <c r="B23" s="19">
        <v>10</v>
      </c>
      <c r="C23" s="33">
        <v>5110</v>
      </c>
      <c r="D23" s="27">
        <v>5638464</v>
      </c>
      <c r="E23" s="3">
        <v>5220800</v>
      </c>
      <c r="F23" s="3">
        <v>4907552</v>
      </c>
      <c r="G23" s="3">
        <v>4489888</v>
      </c>
      <c r="H23" s="3">
        <v>4176640</v>
      </c>
      <c r="I23" s="3">
        <v>3758976</v>
      </c>
      <c r="J23" s="3">
        <v>3445728</v>
      </c>
      <c r="K23" s="3">
        <v>3132480</v>
      </c>
      <c r="L23" s="3">
        <v>3028064</v>
      </c>
      <c r="M23" s="3">
        <v>2714816</v>
      </c>
      <c r="N23" s="3">
        <v>2297152</v>
      </c>
      <c r="O23" s="3">
        <v>1983904</v>
      </c>
      <c r="P23" s="3">
        <v>1566240</v>
      </c>
      <c r="Q23" s="3">
        <v>1148576</v>
      </c>
      <c r="R23" s="3">
        <v>835328</v>
      </c>
      <c r="S23" s="3">
        <v>417664</v>
      </c>
      <c r="T23" s="3">
        <v>104416</v>
      </c>
      <c r="U23" s="3">
        <v>-208832</v>
      </c>
      <c r="V23" s="3">
        <v>-522080</v>
      </c>
      <c r="W23" s="3">
        <v>-939744</v>
      </c>
      <c r="X23" s="3">
        <v>-1252992</v>
      </c>
      <c r="Y23" s="28">
        <v>-1670656</v>
      </c>
    </row>
    <row r="24" spans="2:25" x14ac:dyDescent="0.25">
      <c r="B24" s="19">
        <v>9</v>
      </c>
      <c r="C24" s="33">
        <v>5475</v>
      </c>
      <c r="D24" s="27">
        <v>4907552</v>
      </c>
      <c r="E24" s="3">
        <v>4489888</v>
      </c>
      <c r="F24" s="3">
        <v>4176640</v>
      </c>
      <c r="G24" s="3">
        <v>3863392</v>
      </c>
      <c r="H24" s="3">
        <v>3550144</v>
      </c>
      <c r="I24" s="3">
        <v>3236896</v>
      </c>
      <c r="J24" s="3">
        <v>2923648</v>
      </c>
      <c r="K24" s="3">
        <v>2714816</v>
      </c>
      <c r="L24" s="3">
        <v>2505984</v>
      </c>
      <c r="M24" s="3">
        <v>2192736</v>
      </c>
      <c r="N24" s="3">
        <v>1879488</v>
      </c>
      <c r="O24" s="3">
        <v>1566240</v>
      </c>
      <c r="P24" s="3">
        <v>1252992</v>
      </c>
      <c r="Q24" s="3">
        <v>939744</v>
      </c>
      <c r="R24" s="3">
        <v>626496</v>
      </c>
      <c r="S24" s="3">
        <v>208832</v>
      </c>
      <c r="T24" s="3">
        <v>0</v>
      </c>
      <c r="U24" s="3">
        <v>-313248</v>
      </c>
      <c r="V24" s="3">
        <v>-626496</v>
      </c>
      <c r="W24" s="3">
        <v>-939744</v>
      </c>
      <c r="X24" s="3">
        <v>-1252992</v>
      </c>
      <c r="Y24" s="28">
        <v>-1670656</v>
      </c>
    </row>
    <row r="25" spans="2:25" x14ac:dyDescent="0.25">
      <c r="B25" s="19">
        <v>8</v>
      </c>
      <c r="C25" s="33">
        <v>5840</v>
      </c>
      <c r="D25" s="27">
        <v>4176640</v>
      </c>
      <c r="E25" s="3">
        <v>3863392</v>
      </c>
      <c r="F25" s="3">
        <v>3550144</v>
      </c>
      <c r="G25" s="3">
        <v>3236896</v>
      </c>
      <c r="H25" s="3">
        <v>2923648</v>
      </c>
      <c r="I25" s="3">
        <v>2714816</v>
      </c>
      <c r="J25" s="3">
        <v>2401568</v>
      </c>
      <c r="K25" s="3">
        <v>2192736</v>
      </c>
      <c r="L25" s="3">
        <v>2088320</v>
      </c>
      <c r="M25" s="3">
        <v>1775072</v>
      </c>
      <c r="N25" s="3">
        <v>1461824</v>
      </c>
      <c r="O25" s="3">
        <v>1252992</v>
      </c>
      <c r="P25" s="3">
        <v>939744</v>
      </c>
      <c r="Q25" s="3">
        <v>626496</v>
      </c>
      <c r="R25" s="3">
        <v>313248</v>
      </c>
      <c r="S25" s="3">
        <v>0</v>
      </c>
      <c r="T25" s="3">
        <v>-208832</v>
      </c>
      <c r="U25" s="3">
        <v>-417664</v>
      </c>
      <c r="V25" s="3">
        <v>-730912</v>
      </c>
      <c r="W25" s="3">
        <v>-1044160</v>
      </c>
      <c r="X25" s="3">
        <v>-1357408</v>
      </c>
      <c r="Y25" s="28">
        <v>-1670656</v>
      </c>
    </row>
    <row r="26" spans="2:25" x14ac:dyDescent="0.25">
      <c r="B26" s="19">
        <v>7</v>
      </c>
      <c r="C26" s="33">
        <v>6205</v>
      </c>
      <c r="D26" s="27">
        <v>3445728</v>
      </c>
      <c r="E26" s="3">
        <v>3132480</v>
      </c>
      <c r="F26" s="3">
        <v>2923648</v>
      </c>
      <c r="G26" s="3">
        <v>2610400</v>
      </c>
      <c r="H26" s="3">
        <v>2401568</v>
      </c>
      <c r="I26" s="3">
        <v>2088320</v>
      </c>
      <c r="J26" s="3">
        <v>1879488</v>
      </c>
      <c r="K26" s="3">
        <v>1670656</v>
      </c>
      <c r="L26" s="3">
        <v>1566240</v>
      </c>
      <c r="M26" s="3">
        <v>1357408</v>
      </c>
      <c r="N26" s="3">
        <v>1044160</v>
      </c>
      <c r="O26" s="3">
        <v>835328</v>
      </c>
      <c r="P26" s="3">
        <v>626496</v>
      </c>
      <c r="Q26" s="3">
        <v>313248</v>
      </c>
      <c r="R26" s="3">
        <v>104416</v>
      </c>
      <c r="S26" s="3">
        <v>-104416</v>
      </c>
      <c r="T26" s="3">
        <v>-313248</v>
      </c>
      <c r="U26" s="3">
        <v>-626496</v>
      </c>
      <c r="V26" s="3">
        <v>-835328</v>
      </c>
      <c r="W26" s="3">
        <v>-1148576</v>
      </c>
      <c r="X26" s="3">
        <v>-1357408</v>
      </c>
      <c r="Y26" s="28">
        <v>-1670656</v>
      </c>
    </row>
    <row r="27" spans="2:25" x14ac:dyDescent="0.25">
      <c r="B27" s="19">
        <v>6</v>
      </c>
      <c r="C27" s="33">
        <v>6570</v>
      </c>
      <c r="D27" s="27">
        <v>2714816</v>
      </c>
      <c r="E27" s="3">
        <v>2401568</v>
      </c>
      <c r="F27" s="3">
        <v>2192736</v>
      </c>
      <c r="G27" s="3">
        <v>1983904</v>
      </c>
      <c r="H27" s="3">
        <v>1775072</v>
      </c>
      <c r="I27" s="3">
        <v>1566240</v>
      </c>
      <c r="J27" s="3">
        <v>1357408</v>
      </c>
      <c r="K27" s="3">
        <v>1252992</v>
      </c>
      <c r="L27" s="3">
        <v>1148576</v>
      </c>
      <c r="M27" s="3">
        <v>939744</v>
      </c>
      <c r="N27" s="3">
        <v>730912</v>
      </c>
      <c r="O27" s="3">
        <v>522080</v>
      </c>
      <c r="P27" s="3">
        <v>208832</v>
      </c>
      <c r="Q27" s="3">
        <v>0</v>
      </c>
      <c r="R27" s="3">
        <v>-104416</v>
      </c>
      <c r="S27" s="3">
        <v>-313248</v>
      </c>
      <c r="T27" s="3">
        <v>-522080</v>
      </c>
      <c r="U27" s="3">
        <v>-730912</v>
      </c>
      <c r="V27" s="3">
        <v>-939744</v>
      </c>
      <c r="W27" s="3">
        <v>-1148576</v>
      </c>
      <c r="X27" s="3">
        <v>-1357408</v>
      </c>
      <c r="Y27" s="28">
        <v>-1670656</v>
      </c>
    </row>
    <row r="28" spans="2:25" x14ac:dyDescent="0.25">
      <c r="B28" s="19">
        <v>5</v>
      </c>
      <c r="C28" s="33">
        <v>6935</v>
      </c>
      <c r="D28" s="27">
        <v>1983904</v>
      </c>
      <c r="E28" s="3">
        <v>1775072</v>
      </c>
      <c r="F28" s="3">
        <v>1566240</v>
      </c>
      <c r="G28" s="3">
        <v>1357408</v>
      </c>
      <c r="H28" s="3">
        <v>1252992</v>
      </c>
      <c r="I28" s="3">
        <v>1044160</v>
      </c>
      <c r="J28" s="3">
        <v>835328</v>
      </c>
      <c r="K28" s="3">
        <v>730912</v>
      </c>
      <c r="L28" s="3">
        <v>626496</v>
      </c>
      <c r="M28" s="3">
        <v>522080</v>
      </c>
      <c r="N28" s="3">
        <v>313248</v>
      </c>
      <c r="O28" s="3">
        <v>104416</v>
      </c>
      <c r="P28" s="3">
        <v>0</v>
      </c>
      <c r="Q28" s="3">
        <v>-208832</v>
      </c>
      <c r="R28" s="3">
        <v>-313248</v>
      </c>
      <c r="S28" s="3">
        <v>-522080</v>
      </c>
      <c r="T28" s="3">
        <v>-730912</v>
      </c>
      <c r="U28" s="3">
        <v>-939744</v>
      </c>
      <c r="V28" s="3">
        <v>-1044160</v>
      </c>
      <c r="W28" s="3">
        <v>-1252992</v>
      </c>
      <c r="X28" s="3">
        <v>-1461824</v>
      </c>
      <c r="Y28" s="28">
        <v>-1670656</v>
      </c>
    </row>
    <row r="29" spans="2:25" x14ac:dyDescent="0.25">
      <c r="B29" s="19">
        <v>4</v>
      </c>
      <c r="C29" s="33">
        <v>7300</v>
      </c>
      <c r="D29" s="27">
        <v>1252992</v>
      </c>
      <c r="E29" s="3">
        <v>1044160</v>
      </c>
      <c r="F29" s="3">
        <v>939744</v>
      </c>
      <c r="G29" s="3">
        <v>730912</v>
      </c>
      <c r="H29" s="3">
        <v>626496</v>
      </c>
      <c r="I29" s="3">
        <v>522080</v>
      </c>
      <c r="J29" s="3">
        <v>313248</v>
      </c>
      <c r="K29" s="3">
        <v>208832</v>
      </c>
      <c r="L29" s="3">
        <v>208832</v>
      </c>
      <c r="M29" s="3">
        <v>0</v>
      </c>
      <c r="N29" s="3">
        <v>0</v>
      </c>
      <c r="O29" s="3">
        <v>-208832</v>
      </c>
      <c r="P29" s="3">
        <v>-313248</v>
      </c>
      <c r="Q29" s="3">
        <v>-417664</v>
      </c>
      <c r="R29" s="3">
        <v>-626496</v>
      </c>
      <c r="S29" s="3">
        <v>-730912</v>
      </c>
      <c r="T29" s="3">
        <v>-939744</v>
      </c>
      <c r="U29" s="3">
        <v>-1044160</v>
      </c>
      <c r="V29" s="3">
        <v>-1148576</v>
      </c>
      <c r="W29" s="3">
        <v>-1357408</v>
      </c>
      <c r="X29" s="3">
        <v>-1461824</v>
      </c>
      <c r="Y29" s="28">
        <v>-1670656</v>
      </c>
    </row>
    <row r="30" spans="2:25" x14ac:dyDescent="0.25">
      <c r="B30" s="19">
        <v>3</v>
      </c>
      <c r="C30" s="33">
        <v>7665</v>
      </c>
      <c r="D30" s="27">
        <v>522080</v>
      </c>
      <c r="E30" s="3">
        <v>313248</v>
      </c>
      <c r="F30" s="3">
        <v>208832</v>
      </c>
      <c r="G30" s="3">
        <v>104416</v>
      </c>
      <c r="H30" s="3">
        <v>0</v>
      </c>
      <c r="I30" s="3">
        <v>0</v>
      </c>
      <c r="J30" s="3">
        <v>-104416</v>
      </c>
      <c r="K30" s="3">
        <v>-104416</v>
      </c>
      <c r="L30" s="3">
        <v>-208832</v>
      </c>
      <c r="M30" s="3">
        <v>-313248</v>
      </c>
      <c r="N30" s="3">
        <v>-417664</v>
      </c>
      <c r="O30" s="3">
        <v>-522080</v>
      </c>
      <c r="P30" s="3">
        <v>-626496</v>
      </c>
      <c r="Q30" s="3">
        <v>-730912</v>
      </c>
      <c r="R30" s="3">
        <v>-835328</v>
      </c>
      <c r="S30" s="3">
        <v>-939744</v>
      </c>
      <c r="T30" s="3">
        <v>-1044160</v>
      </c>
      <c r="U30" s="3">
        <v>-1148576</v>
      </c>
      <c r="V30" s="3">
        <v>-1252992</v>
      </c>
      <c r="W30" s="3">
        <v>-1357408</v>
      </c>
      <c r="X30" s="3">
        <v>-1461824</v>
      </c>
      <c r="Y30" s="28">
        <v>-1670656</v>
      </c>
    </row>
    <row r="31" spans="2:25" x14ac:dyDescent="0.25">
      <c r="B31" s="19">
        <v>2</v>
      </c>
      <c r="C31" s="33">
        <v>8030</v>
      </c>
      <c r="D31" s="27">
        <v>-208832</v>
      </c>
      <c r="E31" s="3">
        <v>-208832</v>
      </c>
      <c r="F31" s="3">
        <v>-313248</v>
      </c>
      <c r="G31" s="3">
        <v>-417664</v>
      </c>
      <c r="H31" s="3">
        <v>-417664</v>
      </c>
      <c r="I31" s="3">
        <v>-522080</v>
      </c>
      <c r="J31" s="3">
        <v>-626496</v>
      </c>
      <c r="K31" s="3">
        <v>-626496</v>
      </c>
      <c r="L31" s="3">
        <v>-626496</v>
      </c>
      <c r="M31" s="3">
        <v>-730912</v>
      </c>
      <c r="N31" s="3">
        <v>-835328</v>
      </c>
      <c r="O31" s="3">
        <v>-939744</v>
      </c>
      <c r="P31" s="3">
        <v>-939744</v>
      </c>
      <c r="Q31" s="3">
        <v>-1044160</v>
      </c>
      <c r="R31" s="3">
        <v>-1148576</v>
      </c>
      <c r="S31" s="3">
        <v>-1148576</v>
      </c>
      <c r="T31" s="3">
        <v>-1252992</v>
      </c>
      <c r="U31" s="3">
        <v>-1357408</v>
      </c>
      <c r="V31" s="3">
        <v>-1357408</v>
      </c>
      <c r="W31" s="3">
        <v>-1461824</v>
      </c>
      <c r="X31" s="3">
        <v>-1566240</v>
      </c>
      <c r="Y31" s="28">
        <v>-1670656</v>
      </c>
    </row>
    <row r="32" spans="2:25" x14ac:dyDescent="0.25">
      <c r="B32" s="19">
        <v>1</v>
      </c>
      <c r="C32" s="33">
        <v>8395</v>
      </c>
      <c r="D32" s="27">
        <v>-939744</v>
      </c>
      <c r="E32" s="3">
        <v>-939744</v>
      </c>
      <c r="F32" s="3">
        <v>-939744</v>
      </c>
      <c r="G32" s="3">
        <v>-1044160</v>
      </c>
      <c r="H32" s="3">
        <v>-1044160</v>
      </c>
      <c r="I32" s="3">
        <v>-1044160</v>
      </c>
      <c r="J32" s="3">
        <v>-1148576</v>
      </c>
      <c r="K32" s="3">
        <v>-1148576</v>
      </c>
      <c r="L32" s="3">
        <v>-1148576</v>
      </c>
      <c r="M32" s="3">
        <v>-1148576</v>
      </c>
      <c r="N32" s="3">
        <v>-1252992</v>
      </c>
      <c r="O32" s="3">
        <v>-1252992</v>
      </c>
      <c r="P32" s="3">
        <v>-1252992</v>
      </c>
      <c r="Q32" s="3">
        <v>-1357408</v>
      </c>
      <c r="R32" s="3">
        <v>-1357408</v>
      </c>
      <c r="S32" s="3">
        <v>-1357408</v>
      </c>
      <c r="T32" s="3">
        <v>-1461824</v>
      </c>
      <c r="U32" s="3">
        <v>-1461824</v>
      </c>
      <c r="V32" s="3">
        <v>-1461824</v>
      </c>
      <c r="W32" s="3">
        <v>-1566240</v>
      </c>
      <c r="X32" s="3">
        <v>-1566240</v>
      </c>
      <c r="Y32" s="28">
        <v>-1670656</v>
      </c>
    </row>
    <row r="33" spans="2:25" ht="15.75" thickBot="1" x14ac:dyDescent="0.3">
      <c r="B33" s="20">
        <v>0</v>
      </c>
      <c r="C33" s="34">
        <v>8760</v>
      </c>
      <c r="D33" s="29">
        <v>-1670656</v>
      </c>
      <c r="E33" s="30">
        <v>-1670656</v>
      </c>
      <c r="F33" s="30">
        <v>-1670656</v>
      </c>
      <c r="G33" s="30">
        <v>-1670656</v>
      </c>
      <c r="H33" s="30">
        <v>-1670656</v>
      </c>
      <c r="I33" s="30">
        <v>-1670656</v>
      </c>
      <c r="J33" s="30">
        <v>-1670656</v>
      </c>
      <c r="K33" s="30">
        <v>-1670656</v>
      </c>
      <c r="L33" s="30">
        <v>-1670656</v>
      </c>
      <c r="M33" s="30">
        <v>-1670656</v>
      </c>
      <c r="N33" s="30">
        <v>-1670656</v>
      </c>
      <c r="O33" s="30">
        <v>-1670656</v>
      </c>
      <c r="P33" s="30">
        <v>-1670656</v>
      </c>
      <c r="Q33" s="30">
        <v>-1670656</v>
      </c>
      <c r="R33" s="30">
        <v>-1670656</v>
      </c>
      <c r="S33" s="30">
        <v>-1670656</v>
      </c>
      <c r="T33" s="30">
        <v>-1670656</v>
      </c>
      <c r="U33" s="30">
        <v>-1670656</v>
      </c>
      <c r="V33" s="30">
        <v>-1670656</v>
      </c>
      <c r="W33" s="30">
        <v>-1670656</v>
      </c>
      <c r="X33" s="30">
        <v>-1670656</v>
      </c>
      <c r="Y33" s="31">
        <v>-1670656</v>
      </c>
    </row>
    <row r="35" spans="2:25" ht="15.75" thickBot="1" x14ac:dyDescent="0.3"/>
    <row r="36" spans="2:25" ht="15.75" thickBot="1" x14ac:dyDescent="0.3">
      <c r="B36" s="112" t="s">
        <v>41</v>
      </c>
      <c r="C36" s="114" t="s">
        <v>39</v>
      </c>
      <c r="D36" s="116" t="s">
        <v>40</v>
      </c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8"/>
      <c r="Q36" s="43"/>
      <c r="R36" s="43"/>
      <c r="S36" s="43"/>
      <c r="T36" s="43"/>
      <c r="U36" s="43"/>
      <c r="V36" s="43"/>
      <c r="W36" s="43"/>
      <c r="X36" s="43"/>
      <c r="Y36" s="44"/>
    </row>
    <row r="37" spans="2:25" ht="15.75" thickBot="1" x14ac:dyDescent="0.3">
      <c r="B37" s="113"/>
      <c r="C37" s="115"/>
      <c r="D37" s="45">
        <v>1</v>
      </c>
      <c r="E37" s="46">
        <v>0.95</v>
      </c>
      <c r="F37" s="46">
        <v>0.9</v>
      </c>
      <c r="G37" s="46">
        <v>0.85</v>
      </c>
      <c r="H37" s="46">
        <v>0.8</v>
      </c>
      <c r="I37" s="46">
        <v>0.75</v>
      </c>
      <c r="J37" s="46">
        <v>0.7</v>
      </c>
      <c r="K37" s="46">
        <v>0.67</v>
      </c>
      <c r="L37" s="46">
        <v>0.65</v>
      </c>
      <c r="M37" s="46">
        <v>0.6</v>
      </c>
      <c r="N37" s="46">
        <v>0.55000000000000004</v>
      </c>
      <c r="O37" s="46">
        <v>0.5</v>
      </c>
      <c r="P37" s="47">
        <v>0.45</v>
      </c>
      <c r="Q37" s="22">
        <v>0.39999999999999902</v>
      </c>
      <c r="R37" s="22">
        <v>0.34999999999999898</v>
      </c>
      <c r="S37" s="22">
        <v>0.29999999999999899</v>
      </c>
      <c r="T37" s="22">
        <v>0.249999999999999</v>
      </c>
      <c r="U37" s="22">
        <v>0.19999999999999901</v>
      </c>
      <c r="V37" s="22">
        <v>0.149999999999999</v>
      </c>
      <c r="W37" s="22">
        <v>9.9999999999999006E-2</v>
      </c>
      <c r="X37" s="22">
        <v>4.9999999999998997E-2</v>
      </c>
      <c r="Y37" s="23">
        <v>0</v>
      </c>
    </row>
    <row r="38" spans="2:25" x14ac:dyDescent="0.25">
      <c r="B38" s="32">
        <v>24</v>
      </c>
      <c r="C38" s="32">
        <v>0</v>
      </c>
      <c r="D38" s="35">
        <f t="shared" ref="D38:Y38" si="0">+D7/1000000</f>
        <v>15.871231999999999</v>
      </c>
      <c r="E38" s="36">
        <f t="shared" si="0"/>
        <v>14.931488</v>
      </c>
      <c r="F38" s="36">
        <f t="shared" si="0"/>
        <v>14.096159999999999</v>
      </c>
      <c r="G38" s="36">
        <f t="shared" si="0"/>
        <v>13.156416</v>
      </c>
      <c r="H38" s="36">
        <f t="shared" si="0"/>
        <v>12.321088</v>
      </c>
      <c r="I38" s="36">
        <f t="shared" si="0"/>
        <v>11.485760000000001</v>
      </c>
      <c r="J38" s="36">
        <f t="shared" si="0"/>
        <v>10.546016</v>
      </c>
      <c r="K38" s="36">
        <f t="shared" si="0"/>
        <v>10.023936000000001</v>
      </c>
      <c r="L38" s="36">
        <f t="shared" si="0"/>
        <v>9.7106879999999993</v>
      </c>
      <c r="M38" s="36">
        <f t="shared" si="0"/>
        <v>8.7709440000000001</v>
      </c>
      <c r="N38" s="36">
        <f t="shared" si="0"/>
        <v>7.9356159999999996</v>
      </c>
      <c r="O38" s="36">
        <f t="shared" si="0"/>
        <v>7.1002879999999999</v>
      </c>
      <c r="P38" s="37">
        <f t="shared" si="0"/>
        <v>6.1605439999999998</v>
      </c>
      <c r="Q38" s="36">
        <f t="shared" si="0"/>
        <v>5.3252160000000002</v>
      </c>
      <c r="R38" s="36">
        <f t="shared" si="0"/>
        <v>4.385472</v>
      </c>
      <c r="S38" s="36">
        <f t="shared" si="0"/>
        <v>3.550144</v>
      </c>
      <c r="T38" s="36">
        <f t="shared" si="0"/>
        <v>2.6103999999999998</v>
      </c>
      <c r="U38" s="36">
        <f t="shared" si="0"/>
        <v>1.775072</v>
      </c>
      <c r="V38" s="36">
        <f t="shared" si="0"/>
        <v>0.93974400000000002</v>
      </c>
      <c r="W38" s="36">
        <f t="shared" si="0"/>
        <v>0</v>
      </c>
      <c r="X38" s="36">
        <f t="shared" si="0"/>
        <v>-0.73091200000000001</v>
      </c>
      <c r="Y38" s="37">
        <f t="shared" si="0"/>
        <v>-1.6706559999999999</v>
      </c>
    </row>
    <row r="39" spans="2:25" x14ac:dyDescent="0.25">
      <c r="B39" s="33">
        <v>23</v>
      </c>
      <c r="C39" s="33">
        <v>365</v>
      </c>
      <c r="D39" s="38">
        <f t="shared" ref="D39:Y39" si="1">+D8/1000000</f>
        <v>15.140319999999999</v>
      </c>
      <c r="E39" s="17">
        <f t="shared" si="1"/>
        <v>14.200576</v>
      </c>
      <c r="F39" s="17">
        <f t="shared" si="1"/>
        <v>13.365247999999999</v>
      </c>
      <c r="G39" s="17">
        <f t="shared" si="1"/>
        <v>12.529920000000001</v>
      </c>
      <c r="H39" s="17">
        <f t="shared" si="1"/>
        <v>11.694592</v>
      </c>
      <c r="I39" s="17">
        <f t="shared" si="1"/>
        <v>10.859264</v>
      </c>
      <c r="J39" s="17">
        <f t="shared" si="1"/>
        <v>10.023936000000001</v>
      </c>
      <c r="K39" s="17">
        <f t="shared" si="1"/>
        <v>9.5018560000000001</v>
      </c>
      <c r="L39" s="17">
        <f t="shared" si="1"/>
        <v>9.1886080000000003</v>
      </c>
      <c r="M39" s="17">
        <f t="shared" si="1"/>
        <v>8.3532799999999998</v>
      </c>
      <c r="N39" s="17">
        <f t="shared" si="1"/>
        <v>7.5179520000000002</v>
      </c>
      <c r="O39" s="17">
        <f t="shared" si="1"/>
        <v>6.6826239999999997</v>
      </c>
      <c r="P39" s="39">
        <f t="shared" si="1"/>
        <v>5.847296</v>
      </c>
      <c r="Q39" s="17">
        <f t="shared" si="1"/>
        <v>5.0119680000000004</v>
      </c>
      <c r="R39" s="17">
        <f t="shared" si="1"/>
        <v>4.1766399999999999</v>
      </c>
      <c r="S39" s="17">
        <f t="shared" si="1"/>
        <v>3.3413119999999998</v>
      </c>
      <c r="T39" s="17">
        <f t="shared" si="1"/>
        <v>2.5059840000000002</v>
      </c>
      <c r="U39" s="17">
        <f t="shared" si="1"/>
        <v>1.6706559999999999</v>
      </c>
      <c r="V39" s="17">
        <f t="shared" si="1"/>
        <v>0.83532799999999996</v>
      </c>
      <c r="W39" s="17">
        <f t="shared" si="1"/>
        <v>0</v>
      </c>
      <c r="X39" s="17">
        <f t="shared" si="1"/>
        <v>-0.73091200000000001</v>
      </c>
      <c r="Y39" s="39">
        <f t="shared" si="1"/>
        <v>-1.6706559999999999</v>
      </c>
    </row>
    <row r="40" spans="2:25" x14ac:dyDescent="0.25">
      <c r="B40" s="33">
        <v>22</v>
      </c>
      <c r="C40" s="33">
        <v>730</v>
      </c>
      <c r="D40" s="38">
        <f t="shared" ref="D40:Y40" si="2">+D9/1000000</f>
        <v>14.409408000000001</v>
      </c>
      <c r="E40" s="17">
        <f t="shared" si="2"/>
        <v>13.57408</v>
      </c>
      <c r="F40" s="17">
        <f t="shared" si="2"/>
        <v>12.738752</v>
      </c>
      <c r="G40" s="17">
        <f t="shared" si="2"/>
        <v>11.903423999999999</v>
      </c>
      <c r="H40" s="17">
        <f t="shared" si="2"/>
        <v>11.172511999999999</v>
      </c>
      <c r="I40" s="17">
        <f t="shared" si="2"/>
        <v>10.337184000000001</v>
      </c>
      <c r="J40" s="17">
        <f t="shared" si="2"/>
        <v>9.5018560000000001</v>
      </c>
      <c r="K40" s="17">
        <f t="shared" si="2"/>
        <v>9.0841919999999998</v>
      </c>
      <c r="L40" s="17">
        <f t="shared" si="2"/>
        <v>8.7709440000000001</v>
      </c>
      <c r="M40" s="17">
        <f t="shared" si="2"/>
        <v>7.9356159999999996</v>
      </c>
      <c r="N40" s="17">
        <f t="shared" si="2"/>
        <v>7.1002879999999999</v>
      </c>
      <c r="O40" s="17">
        <f t="shared" si="2"/>
        <v>6.3693759999999999</v>
      </c>
      <c r="P40" s="39">
        <f t="shared" si="2"/>
        <v>5.5340480000000003</v>
      </c>
      <c r="Q40" s="17">
        <f t="shared" si="2"/>
        <v>4.6987199999999998</v>
      </c>
      <c r="R40" s="17">
        <f t="shared" si="2"/>
        <v>3.8633920000000002</v>
      </c>
      <c r="S40" s="17">
        <f t="shared" si="2"/>
        <v>3.1324800000000002</v>
      </c>
      <c r="T40" s="17">
        <f t="shared" si="2"/>
        <v>2.2971520000000001</v>
      </c>
      <c r="U40" s="17">
        <f t="shared" si="2"/>
        <v>1.461824</v>
      </c>
      <c r="V40" s="17">
        <f t="shared" si="2"/>
        <v>0.73091200000000001</v>
      </c>
      <c r="W40" s="17">
        <f t="shared" si="2"/>
        <v>0</v>
      </c>
      <c r="X40" s="17">
        <f t="shared" si="2"/>
        <v>-0.83532799999999996</v>
      </c>
      <c r="Y40" s="39">
        <f t="shared" si="2"/>
        <v>-1.6706559999999999</v>
      </c>
    </row>
    <row r="41" spans="2:25" x14ac:dyDescent="0.25">
      <c r="B41" s="33">
        <v>21</v>
      </c>
      <c r="C41" s="33">
        <v>1095</v>
      </c>
      <c r="D41" s="38">
        <f t="shared" ref="D41:Y41" si="3">+D10/1000000</f>
        <v>13.678496000000001</v>
      </c>
      <c r="E41" s="17">
        <f t="shared" si="3"/>
        <v>12.843168</v>
      </c>
      <c r="F41" s="17">
        <f t="shared" si="3"/>
        <v>12.112256</v>
      </c>
      <c r="G41" s="17">
        <f t="shared" si="3"/>
        <v>11.276928</v>
      </c>
      <c r="H41" s="17">
        <f t="shared" si="3"/>
        <v>10.546016</v>
      </c>
      <c r="I41" s="17">
        <f t="shared" si="3"/>
        <v>9.8151039999999998</v>
      </c>
      <c r="J41" s="17">
        <f t="shared" si="3"/>
        <v>8.9797759999999993</v>
      </c>
      <c r="K41" s="17">
        <f t="shared" si="3"/>
        <v>8.5621120000000008</v>
      </c>
      <c r="L41" s="17">
        <f t="shared" si="3"/>
        <v>8.2488639999999993</v>
      </c>
      <c r="M41" s="17">
        <f t="shared" si="3"/>
        <v>7.5179520000000002</v>
      </c>
      <c r="N41" s="17">
        <f t="shared" si="3"/>
        <v>6.6826239999999997</v>
      </c>
      <c r="O41" s="17">
        <f t="shared" si="3"/>
        <v>5.9517119999999997</v>
      </c>
      <c r="P41" s="39">
        <f t="shared" si="3"/>
        <v>5.2207999999999997</v>
      </c>
      <c r="Q41" s="17">
        <f t="shared" si="3"/>
        <v>4.385472</v>
      </c>
      <c r="R41" s="17">
        <f t="shared" si="3"/>
        <v>3.65456</v>
      </c>
      <c r="S41" s="17">
        <f t="shared" si="3"/>
        <v>2.923648</v>
      </c>
      <c r="T41" s="17">
        <f t="shared" si="3"/>
        <v>2.08832</v>
      </c>
      <c r="U41" s="17">
        <f t="shared" si="3"/>
        <v>1.3574079999999999</v>
      </c>
      <c r="V41" s="17">
        <f t="shared" si="3"/>
        <v>0.62649600000000005</v>
      </c>
      <c r="W41" s="17">
        <f t="shared" si="3"/>
        <v>-0.10441599999999999</v>
      </c>
      <c r="X41" s="17">
        <f t="shared" si="3"/>
        <v>-0.83532799999999996</v>
      </c>
      <c r="Y41" s="39">
        <f t="shared" si="3"/>
        <v>-1.6706559999999999</v>
      </c>
    </row>
    <row r="42" spans="2:25" x14ac:dyDescent="0.25">
      <c r="B42" s="33">
        <v>20</v>
      </c>
      <c r="C42" s="33">
        <v>1460</v>
      </c>
      <c r="D42" s="38">
        <f t="shared" ref="D42:Y42" si="4">+D11/1000000</f>
        <v>12.947584000000001</v>
      </c>
      <c r="E42" s="17">
        <f t="shared" si="4"/>
        <v>12.216672000000001</v>
      </c>
      <c r="F42" s="17">
        <f t="shared" si="4"/>
        <v>11.485760000000001</v>
      </c>
      <c r="G42" s="17">
        <f t="shared" si="4"/>
        <v>10.754848000000001</v>
      </c>
      <c r="H42" s="17">
        <f t="shared" si="4"/>
        <v>10.023936000000001</v>
      </c>
      <c r="I42" s="17">
        <f t="shared" si="4"/>
        <v>9.2930240000000008</v>
      </c>
      <c r="J42" s="17">
        <f t="shared" si="4"/>
        <v>8.5621120000000008</v>
      </c>
      <c r="K42" s="17">
        <f t="shared" si="4"/>
        <v>8.0400320000000001</v>
      </c>
      <c r="L42" s="17">
        <f t="shared" si="4"/>
        <v>7.8311999999999999</v>
      </c>
      <c r="M42" s="17">
        <f t="shared" si="4"/>
        <v>7.1002879999999999</v>
      </c>
      <c r="N42" s="17">
        <f t="shared" si="4"/>
        <v>6.3693759999999999</v>
      </c>
      <c r="O42" s="17">
        <f t="shared" si="4"/>
        <v>5.6384639999999999</v>
      </c>
      <c r="P42" s="39">
        <f t="shared" si="4"/>
        <v>4.9075519999999999</v>
      </c>
      <c r="Q42" s="17">
        <f t="shared" si="4"/>
        <v>4.0722240000000003</v>
      </c>
      <c r="R42" s="17">
        <f t="shared" si="4"/>
        <v>3.3413119999999998</v>
      </c>
      <c r="S42" s="17">
        <f t="shared" si="4"/>
        <v>2.6103999999999998</v>
      </c>
      <c r="T42" s="17">
        <f t="shared" si="4"/>
        <v>1.879488</v>
      </c>
      <c r="U42" s="17">
        <f t="shared" si="4"/>
        <v>1.148576</v>
      </c>
      <c r="V42" s="17">
        <f t="shared" si="4"/>
        <v>0.41766399999999998</v>
      </c>
      <c r="W42" s="17">
        <f t="shared" si="4"/>
        <v>-0.20883199999999999</v>
      </c>
      <c r="X42" s="17">
        <f t="shared" si="4"/>
        <v>-0.93974400000000002</v>
      </c>
      <c r="Y42" s="39">
        <f t="shared" si="4"/>
        <v>-1.6706559999999999</v>
      </c>
    </row>
    <row r="43" spans="2:25" x14ac:dyDescent="0.25">
      <c r="B43" s="33">
        <v>19</v>
      </c>
      <c r="C43" s="33">
        <v>1825</v>
      </c>
      <c r="D43" s="38">
        <f t="shared" ref="D43:Y43" si="5">+D12/1000000</f>
        <v>12.216672000000001</v>
      </c>
      <c r="E43" s="17">
        <f t="shared" si="5"/>
        <v>11.485760000000001</v>
      </c>
      <c r="F43" s="17">
        <f t="shared" si="5"/>
        <v>10.754848000000001</v>
      </c>
      <c r="G43" s="17">
        <f t="shared" si="5"/>
        <v>10.128352</v>
      </c>
      <c r="H43" s="17">
        <f t="shared" si="5"/>
        <v>9.3974399999999996</v>
      </c>
      <c r="I43" s="17">
        <f t="shared" si="5"/>
        <v>8.6665279999999996</v>
      </c>
      <c r="J43" s="17">
        <f t="shared" si="5"/>
        <v>8.0400320000000001</v>
      </c>
      <c r="K43" s="17">
        <f t="shared" si="5"/>
        <v>7.6223679999999998</v>
      </c>
      <c r="L43" s="17">
        <f t="shared" si="5"/>
        <v>7.3091200000000001</v>
      </c>
      <c r="M43" s="17">
        <f t="shared" si="5"/>
        <v>6.5782080000000001</v>
      </c>
      <c r="N43" s="17">
        <f t="shared" si="5"/>
        <v>5.9517119999999997</v>
      </c>
      <c r="O43" s="17">
        <f t="shared" si="5"/>
        <v>5.2207999999999997</v>
      </c>
      <c r="P43" s="39">
        <f t="shared" si="5"/>
        <v>4.4898879999999997</v>
      </c>
      <c r="Q43" s="17">
        <f t="shared" si="5"/>
        <v>3.8633920000000002</v>
      </c>
      <c r="R43" s="17">
        <f t="shared" si="5"/>
        <v>3.1324800000000002</v>
      </c>
      <c r="S43" s="17">
        <f t="shared" si="5"/>
        <v>2.4015680000000001</v>
      </c>
      <c r="T43" s="17">
        <f t="shared" si="5"/>
        <v>1.775072</v>
      </c>
      <c r="U43" s="17">
        <f t="shared" si="5"/>
        <v>1.04416</v>
      </c>
      <c r="V43" s="17">
        <f t="shared" si="5"/>
        <v>0.31324800000000003</v>
      </c>
      <c r="W43" s="17">
        <f t="shared" si="5"/>
        <v>-0.20883199999999999</v>
      </c>
      <c r="X43" s="17">
        <f t="shared" si="5"/>
        <v>-0.93974400000000002</v>
      </c>
      <c r="Y43" s="39">
        <f t="shared" si="5"/>
        <v>-1.6706559999999999</v>
      </c>
    </row>
    <row r="44" spans="2:25" x14ac:dyDescent="0.25">
      <c r="B44" s="33">
        <v>18</v>
      </c>
      <c r="C44" s="33">
        <v>2190</v>
      </c>
      <c r="D44" s="38">
        <f t="shared" ref="D44:Y44" si="6">+D13/1000000</f>
        <v>11.485760000000001</v>
      </c>
      <c r="E44" s="17">
        <f t="shared" si="6"/>
        <v>10.754848000000001</v>
      </c>
      <c r="F44" s="17">
        <f t="shared" si="6"/>
        <v>10.128352</v>
      </c>
      <c r="G44" s="17">
        <f t="shared" si="6"/>
        <v>9.5018560000000001</v>
      </c>
      <c r="H44" s="17">
        <f t="shared" si="6"/>
        <v>8.7709440000000001</v>
      </c>
      <c r="I44" s="17">
        <f t="shared" si="6"/>
        <v>8.1444480000000006</v>
      </c>
      <c r="J44" s="17">
        <f t="shared" si="6"/>
        <v>7.5179520000000002</v>
      </c>
      <c r="K44" s="17">
        <f t="shared" si="6"/>
        <v>7.1002879999999999</v>
      </c>
      <c r="L44" s="17">
        <f t="shared" si="6"/>
        <v>6.7870400000000002</v>
      </c>
      <c r="M44" s="17">
        <f t="shared" si="6"/>
        <v>6.1605439999999998</v>
      </c>
      <c r="N44" s="17">
        <f t="shared" si="6"/>
        <v>5.5340480000000003</v>
      </c>
      <c r="O44" s="17">
        <f t="shared" si="6"/>
        <v>4.9075519999999999</v>
      </c>
      <c r="P44" s="39">
        <f t="shared" si="6"/>
        <v>4.1766399999999999</v>
      </c>
      <c r="Q44" s="17">
        <f t="shared" si="6"/>
        <v>3.550144</v>
      </c>
      <c r="R44" s="17">
        <f t="shared" si="6"/>
        <v>2.923648</v>
      </c>
      <c r="S44" s="17">
        <f t="shared" si="6"/>
        <v>2.192736</v>
      </c>
      <c r="T44" s="17">
        <f t="shared" si="6"/>
        <v>1.5662400000000001</v>
      </c>
      <c r="U44" s="17">
        <f t="shared" si="6"/>
        <v>0.93974400000000002</v>
      </c>
      <c r="V44" s="17">
        <f t="shared" si="6"/>
        <v>0.20883199999999999</v>
      </c>
      <c r="W44" s="17">
        <f t="shared" si="6"/>
        <v>-0.31324800000000003</v>
      </c>
      <c r="X44" s="17">
        <f t="shared" si="6"/>
        <v>-0.93974400000000002</v>
      </c>
      <c r="Y44" s="39">
        <f t="shared" si="6"/>
        <v>-1.6706559999999999</v>
      </c>
    </row>
    <row r="45" spans="2:25" x14ac:dyDescent="0.25">
      <c r="B45" s="33">
        <v>17</v>
      </c>
      <c r="C45" s="33">
        <v>2555</v>
      </c>
      <c r="D45" s="38">
        <f t="shared" ref="D45:Y45" si="7">+D14/1000000</f>
        <v>10.754848000000001</v>
      </c>
      <c r="E45" s="17">
        <f t="shared" si="7"/>
        <v>10.128352</v>
      </c>
      <c r="F45" s="17">
        <f t="shared" si="7"/>
        <v>9.5018560000000001</v>
      </c>
      <c r="G45" s="17">
        <f t="shared" si="7"/>
        <v>8.8753600000000006</v>
      </c>
      <c r="H45" s="17">
        <f t="shared" si="7"/>
        <v>8.2488639999999993</v>
      </c>
      <c r="I45" s="17">
        <f t="shared" si="7"/>
        <v>7.6223679999999998</v>
      </c>
      <c r="J45" s="17">
        <f t="shared" si="7"/>
        <v>6.9958720000000003</v>
      </c>
      <c r="K45" s="17">
        <f t="shared" si="7"/>
        <v>6.5782080000000001</v>
      </c>
      <c r="L45" s="17">
        <f t="shared" si="7"/>
        <v>6.3693759999999999</v>
      </c>
      <c r="M45" s="17">
        <f t="shared" si="7"/>
        <v>5.7428800000000004</v>
      </c>
      <c r="N45" s="17">
        <f t="shared" si="7"/>
        <v>5.116384</v>
      </c>
      <c r="O45" s="17">
        <f t="shared" si="7"/>
        <v>4.4898879999999997</v>
      </c>
      <c r="P45" s="39">
        <f t="shared" si="7"/>
        <v>3.8633920000000002</v>
      </c>
      <c r="Q45" s="17">
        <f t="shared" si="7"/>
        <v>3.2368960000000002</v>
      </c>
      <c r="R45" s="17">
        <f t="shared" si="7"/>
        <v>2.6103999999999998</v>
      </c>
      <c r="S45" s="17">
        <f t="shared" si="7"/>
        <v>1.9839039999999999</v>
      </c>
      <c r="T45" s="17">
        <f t="shared" si="7"/>
        <v>1.3574079999999999</v>
      </c>
      <c r="U45" s="17">
        <f t="shared" si="7"/>
        <v>0.73091200000000001</v>
      </c>
      <c r="V45" s="17">
        <f t="shared" si="7"/>
        <v>0.10441599999999999</v>
      </c>
      <c r="W45" s="17">
        <f t="shared" si="7"/>
        <v>-0.41766399999999998</v>
      </c>
      <c r="X45" s="17">
        <f t="shared" si="7"/>
        <v>-1.04416</v>
      </c>
      <c r="Y45" s="39">
        <f t="shared" si="7"/>
        <v>-1.6706559999999999</v>
      </c>
    </row>
    <row r="46" spans="2:25" x14ac:dyDescent="0.25">
      <c r="B46" s="33">
        <v>16</v>
      </c>
      <c r="C46" s="33">
        <v>2920</v>
      </c>
      <c r="D46" s="38">
        <f t="shared" ref="D46:Y46" si="8">+D15/1000000</f>
        <v>10.023936000000001</v>
      </c>
      <c r="E46" s="17">
        <f t="shared" si="8"/>
        <v>9.3974399999999996</v>
      </c>
      <c r="F46" s="17">
        <f t="shared" si="8"/>
        <v>8.7709440000000001</v>
      </c>
      <c r="G46" s="17">
        <f t="shared" si="8"/>
        <v>8.2488639999999993</v>
      </c>
      <c r="H46" s="17">
        <f t="shared" si="8"/>
        <v>7.6223679999999998</v>
      </c>
      <c r="I46" s="17">
        <f t="shared" si="8"/>
        <v>7.1002879999999999</v>
      </c>
      <c r="J46" s="17">
        <f t="shared" si="8"/>
        <v>6.4737920000000004</v>
      </c>
      <c r="K46" s="17">
        <f t="shared" si="8"/>
        <v>6.1605439999999998</v>
      </c>
      <c r="L46" s="17">
        <f t="shared" si="8"/>
        <v>5.847296</v>
      </c>
      <c r="M46" s="17">
        <f t="shared" si="8"/>
        <v>5.3252160000000002</v>
      </c>
      <c r="N46" s="17">
        <f t="shared" si="8"/>
        <v>4.6987199999999998</v>
      </c>
      <c r="O46" s="17">
        <f t="shared" si="8"/>
        <v>4.1766399999999999</v>
      </c>
      <c r="P46" s="39">
        <f t="shared" si="8"/>
        <v>3.550144</v>
      </c>
      <c r="Q46" s="17">
        <f t="shared" si="8"/>
        <v>2.923648</v>
      </c>
      <c r="R46" s="17">
        <f t="shared" si="8"/>
        <v>2.4015680000000001</v>
      </c>
      <c r="S46" s="17">
        <f t="shared" si="8"/>
        <v>1.775072</v>
      </c>
      <c r="T46" s="17">
        <f t="shared" si="8"/>
        <v>1.148576</v>
      </c>
      <c r="U46" s="17">
        <f t="shared" si="8"/>
        <v>0.62649600000000005</v>
      </c>
      <c r="V46" s="17">
        <f t="shared" si="8"/>
        <v>0</v>
      </c>
      <c r="W46" s="17">
        <f t="shared" si="8"/>
        <v>-0.41766399999999998</v>
      </c>
      <c r="X46" s="17">
        <f t="shared" si="8"/>
        <v>-1.04416</v>
      </c>
      <c r="Y46" s="39">
        <f t="shared" si="8"/>
        <v>-1.6706559999999999</v>
      </c>
    </row>
    <row r="47" spans="2:25" x14ac:dyDescent="0.25">
      <c r="B47" s="33">
        <v>15.5</v>
      </c>
      <c r="C47" s="33">
        <v>3102</v>
      </c>
      <c r="D47" s="38">
        <f t="shared" ref="D47:Y47" si="9">+D16/1000000</f>
        <v>9.6062720000000006</v>
      </c>
      <c r="E47" s="17">
        <f t="shared" si="9"/>
        <v>9.0841919999999998</v>
      </c>
      <c r="F47" s="17">
        <f t="shared" si="9"/>
        <v>8.4576960000000003</v>
      </c>
      <c r="G47" s="17">
        <f t="shared" si="9"/>
        <v>7.9356159999999996</v>
      </c>
      <c r="H47" s="17">
        <f t="shared" si="9"/>
        <v>7.3091200000000001</v>
      </c>
      <c r="I47" s="17">
        <f t="shared" si="9"/>
        <v>6.7870400000000002</v>
      </c>
      <c r="J47" s="17">
        <f t="shared" si="9"/>
        <v>6.1605439999999998</v>
      </c>
      <c r="K47" s="17">
        <f t="shared" si="9"/>
        <v>5.847296</v>
      </c>
      <c r="L47" s="17">
        <f t="shared" si="9"/>
        <v>5.6384639999999999</v>
      </c>
      <c r="M47" s="17">
        <f t="shared" si="9"/>
        <v>5.116384</v>
      </c>
      <c r="N47" s="17">
        <f t="shared" si="9"/>
        <v>4.4898879999999997</v>
      </c>
      <c r="O47" s="17">
        <f t="shared" si="9"/>
        <v>3.9678079999999998</v>
      </c>
      <c r="P47" s="39">
        <f t="shared" si="9"/>
        <v>3.3413119999999998</v>
      </c>
      <c r="Q47" s="17">
        <f t="shared" si="9"/>
        <v>2.819232</v>
      </c>
      <c r="R47" s="17">
        <f t="shared" si="9"/>
        <v>2.192736</v>
      </c>
      <c r="S47" s="17">
        <f t="shared" si="9"/>
        <v>1.6706559999999999</v>
      </c>
      <c r="T47" s="17">
        <f t="shared" si="9"/>
        <v>1.148576</v>
      </c>
      <c r="U47" s="17">
        <f t="shared" si="9"/>
        <v>0.52207999999999999</v>
      </c>
      <c r="V47" s="17">
        <f t="shared" si="9"/>
        <v>0</v>
      </c>
      <c r="W47" s="17">
        <f t="shared" si="9"/>
        <v>-0.52207999999999999</v>
      </c>
      <c r="X47" s="17">
        <f t="shared" si="9"/>
        <v>-1.04416</v>
      </c>
      <c r="Y47" s="39">
        <f t="shared" si="9"/>
        <v>-1.6706559999999999</v>
      </c>
    </row>
    <row r="48" spans="2:25" x14ac:dyDescent="0.25">
      <c r="B48" s="33">
        <v>15</v>
      </c>
      <c r="C48" s="33">
        <v>3285</v>
      </c>
      <c r="D48" s="38">
        <f>+D17/1000000</f>
        <v>9.2930240000000008</v>
      </c>
      <c r="E48" s="17">
        <f t="shared" ref="E48:Y48" si="10">+E17/1000000</f>
        <v>8.6665279999999996</v>
      </c>
      <c r="F48" s="17">
        <f t="shared" si="10"/>
        <v>8.1444480000000006</v>
      </c>
      <c r="G48" s="17">
        <f t="shared" si="10"/>
        <v>7.6223679999999998</v>
      </c>
      <c r="H48" s="17">
        <f t="shared" si="10"/>
        <v>7.1002879999999999</v>
      </c>
      <c r="I48" s="17">
        <f t="shared" si="10"/>
        <v>6.4737920000000004</v>
      </c>
      <c r="J48" s="17">
        <f t="shared" si="10"/>
        <v>5.9517119999999997</v>
      </c>
      <c r="K48" s="17">
        <f t="shared" si="10"/>
        <v>5.6384639999999999</v>
      </c>
      <c r="L48" s="17">
        <f t="shared" si="10"/>
        <v>5.4296319999999998</v>
      </c>
      <c r="M48" s="17">
        <f t="shared" si="10"/>
        <v>4.9075519999999999</v>
      </c>
      <c r="N48" s="17">
        <f t="shared" si="10"/>
        <v>4.2810560000000004</v>
      </c>
      <c r="O48" s="17">
        <f t="shared" si="10"/>
        <v>3.7589760000000001</v>
      </c>
      <c r="P48" s="39">
        <f t="shared" si="10"/>
        <v>3.2368960000000002</v>
      </c>
      <c r="Q48" s="17">
        <f t="shared" si="10"/>
        <v>2.6103999999999998</v>
      </c>
      <c r="R48" s="17">
        <f t="shared" si="10"/>
        <v>2.08832</v>
      </c>
      <c r="S48" s="17">
        <f t="shared" si="10"/>
        <v>1.5662400000000001</v>
      </c>
      <c r="T48" s="17">
        <f t="shared" si="10"/>
        <v>1.04416</v>
      </c>
      <c r="U48" s="17">
        <f t="shared" si="10"/>
        <v>0.41766399999999998</v>
      </c>
      <c r="V48" s="17">
        <f t="shared" si="10"/>
        <v>0</v>
      </c>
      <c r="W48" s="17">
        <f t="shared" si="10"/>
        <v>-0.52207999999999999</v>
      </c>
      <c r="X48" s="17">
        <f t="shared" si="10"/>
        <v>-1.04416</v>
      </c>
      <c r="Y48" s="39">
        <f t="shared" si="10"/>
        <v>-1.6706559999999999</v>
      </c>
    </row>
    <row r="49" spans="2:25" x14ac:dyDescent="0.25">
      <c r="B49" s="33">
        <v>14</v>
      </c>
      <c r="C49" s="33">
        <v>3650</v>
      </c>
      <c r="D49" s="38">
        <f>+D18/1000000</f>
        <v>8.5621120000000008</v>
      </c>
      <c r="E49" s="17">
        <f t="shared" ref="E49:Y49" si="11">+E18/1000000</f>
        <v>8.0400320000000001</v>
      </c>
      <c r="F49" s="17">
        <f t="shared" si="11"/>
        <v>7.5179520000000002</v>
      </c>
      <c r="G49" s="17">
        <f t="shared" si="11"/>
        <v>6.9958720000000003</v>
      </c>
      <c r="H49" s="17">
        <f t="shared" si="11"/>
        <v>6.4737920000000004</v>
      </c>
      <c r="I49" s="17">
        <f t="shared" si="11"/>
        <v>5.9517119999999997</v>
      </c>
      <c r="J49" s="17">
        <f t="shared" si="11"/>
        <v>5.4296319999999998</v>
      </c>
      <c r="K49" s="17">
        <f t="shared" si="11"/>
        <v>5.116384</v>
      </c>
      <c r="L49" s="17">
        <f t="shared" si="11"/>
        <v>4.9075519999999999</v>
      </c>
      <c r="M49" s="17">
        <f t="shared" si="11"/>
        <v>4.385472</v>
      </c>
      <c r="N49" s="17">
        <f t="shared" si="11"/>
        <v>3.8633920000000002</v>
      </c>
      <c r="O49" s="17">
        <f t="shared" si="11"/>
        <v>3.4457279999999999</v>
      </c>
      <c r="P49" s="39">
        <f t="shared" si="11"/>
        <v>2.923648</v>
      </c>
      <c r="Q49" s="17">
        <f t="shared" si="11"/>
        <v>2.4015680000000001</v>
      </c>
      <c r="R49" s="17">
        <f t="shared" si="11"/>
        <v>1.879488</v>
      </c>
      <c r="S49" s="17">
        <f t="shared" si="11"/>
        <v>1.3574079999999999</v>
      </c>
      <c r="T49" s="17">
        <f t="shared" si="11"/>
        <v>0.83532799999999996</v>
      </c>
      <c r="U49" s="17">
        <f t="shared" si="11"/>
        <v>0.31324800000000003</v>
      </c>
      <c r="V49" s="17">
        <f t="shared" si="11"/>
        <v>-0.10441599999999999</v>
      </c>
      <c r="W49" s="17">
        <f t="shared" si="11"/>
        <v>-0.62649600000000005</v>
      </c>
      <c r="X49" s="17">
        <f t="shared" si="11"/>
        <v>-1.148576</v>
      </c>
      <c r="Y49" s="39">
        <f t="shared" si="11"/>
        <v>-1.6706559999999999</v>
      </c>
    </row>
    <row r="50" spans="2:25" x14ac:dyDescent="0.25">
      <c r="B50" s="33">
        <v>13</v>
      </c>
      <c r="C50" s="33">
        <v>4015</v>
      </c>
      <c r="D50" s="38">
        <f>+D19/1000000</f>
        <v>7.8311999999999999</v>
      </c>
      <c r="E50" s="17">
        <f t="shared" ref="E50:Y50" si="12">+E19/1000000</f>
        <v>7.3091200000000001</v>
      </c>
      <c r="F50" s="17">
        <f t="shared" si="12"/>
        <v>6.7870400000000002</v>
      </c>
      <c r="G50" s="17">
        <f t="shared" si="12"/>
        <v>6.3693759999999999</v>
      </c>
      <c r="H50" s="17">
        <f t="shared" si="12"/>
        <v>5.847296</v>
      </c>
      <c r="I50" s="17">
        <f t="shared" si="12"/>
        <v>5.4296319999999998</v>
      </c>
      <c r="J50" s="17">
        <f t="shared" si="12"/>
        <v>4.9075519999999999</v>
      </c>
      <c r="K50" s="17">
        <f t="shared" si="12"/>
        <v>4.5943040000000002</v>
      </c>
      <c r="L50" s="17">
        <f t="shared" si="12"/>
        <v>4.4898879999999997</v>
      </c>
      <c r="M50" s="17">
        <f t="shared" si="12"/>
        <v>3.9678079999999998</v>
      </c>
      <c r="N50" s="17">
        <f t="shared" si="12"/>
        <v>3.550144</v>
      </c>
      <c r="O50" s="17">
        <f t="shared" si="12"/>
        <v>3.0280640000000001</v>
      </c>
      <c r="P50" s="39">
        <f t="shared" si="12"/>
        <v>2.5059840000000002</v>
      </c>
      <c r="Q50" s="17">
        <f t="shared" si="12"/>
        <v>2.08832</v>
      </c>
      <c r="R50" s="17">
        <f t="shared" si="12"/>
        <v>1.5662400000000001</v>
      </c>
      <c r="S50" s="17">
        <f t="shared" si="12"/>
        <v>1.148576</v>
      </c>
      <c r="T50" s="17">
        <f t="shared" si="12"/>
        <v>0.62649600000000005</v>
      </c>
      <c r="U50" s="17">
        <f t="shared" si="12"/>
        <v>0.20883199999999999</v>
      </c>
      <c r="V50" s="17">
        <f t="shared" si="12"/>
        <v>-0.20883199999999999</v>
      </c>
      <c r="W50" s="17">
        <f t="shared" si="12"/>
        <v>-0.62649600000000005</v>
      </c>
      <c r="X50" s="17">
        <f t="shared" si="12"/>
        <v>-1.148576</v>
      </c>
      <c r="Y50" s="39">
        <f t="shared" si="12"/>
        <v>-1.6706559999999999</v>
      </c>
    </row>
    <row r="51" spans="2:25" x14ac:dyDescent="0.25">
      <c r="B51" s="33">
        <v>12.6</v>
      </c>
      <c r="C51" s="33">
        <v>4161</v>
      </c>
      <c r="D51" s="38">
        <f>+D20/1000000</f>
        <v>7.5179520000000002</v>
      </c>
      <c r="E51" s="17">
        <f t="shared" ref="E51:Y51" si="13">+E20/1000000</f>
        <v>6.9958720000000003</v>
      </c>
      <c r="F51" s="17">
        <f t="shared" si="13"/>
        <v>6.5782080000000001</v>
      </c>
      <c r="G51" s="17">
        <f t="shared" si="13"/>
        <v>6.0561280000000002</v>
      </c>
      <c r="H51" s="17">
        <f t="shared" si="13"/>
        <v>5.6384639999999999</v>
      </c>
      <c r="I51" s="17">
        <f t="shared" si="13"/>
        <v>5.2207999999999997</v>
      </c>
      <c r="J51" s="17">
        <f t="shared" si="13"/>
        <v>4.6987199999999998</v>
      </c>
      <c r="K51" s="17">
        <f t="shared" si="13"/>
        <v>4.4898879999999997</v>
      </c>
      <c r="L51" s="17">
        <f t="shared" si="13"/>
        <v>4.2810560000000004</v>
      </c>
      <c r="M51" s="17">
        <f t="shared" si="13"/>
        <v>3.7589760000000001</v>
      </c>
      <c r="N51" s="17">
        <f t="shared" si="13"/>
        <v>3.3413119999999998</v>
      </c>
      <c r="O51" s="17">
        <f t="shared" si="13"/>
        <v>2.923648</v>
      </c>
      <c r="P51" s="39">
        <f t="shared" si="13"/>
        <v>2.4015680000000001</v>
      </c>
      <c r="Q51" s="17">
        <f t="shared" si="13"/>
        <v>1.9839039999999999</v>
      </c>
      <c r="R51" s="17">
        <f t="shared" si="13"/>
        <v>1.461824</v>
      </c>
      <c r="S51" s="17">
        <f t="shared" si="13"/>
        <v>1.04416</v>
      </c>
      <c r="T51" s="17">
        <f t="shared" si="13"/>
        <v>0.62649600000000005</v>
      </c>
      <c r="U51" s="17">
        <f t="shared" si="13"/>
        <v>0.10441599999999999</v>
      </c>
      <c r="V51" s="17">
        <f t="shared" si="13"/>
        <v>-0.20883199999999999</v>
      </c>
      <c r="W51" s="17">
        <f t="shared" si="13"/>
        <v>-0.73091200000000001</v>
      </c>
      <c r="X51" s="17">
        <f t="shared" si="13"/>
        <v>-1.148576</v>
      </c>
      <c r="Y51" s="39">
        <f t="shared" si="13"/>
        <v>-1.6706559999999999</v>
      </c>
    </row>
    <row r="52" spans="2:25" x14ac:dyDescent="0.25">
      <c r="B52" s="33">
        <v>12</v>
      </c>
      <c r="C52" s="33">
        <v>4380</v>
      </c>
      <c r="D52" s="38">
        <f t="shared" ref="D52:P52" si="14">+D21/1000000</f>
        <v>7.1002879999999999</v>
      </c>
      <c r="E52" s="17">
        <f t="shared" si="14"/>
        <v>6.5782080000000001</v>
      </c>
      <c r="F52" s="17">
        <f t="shared" si="14"/>
        <v>6.1605439999999998</v>
      </c>
      <c r="G52" s="17">
        <f t="shared" si="14"/>
        <v>5.7428800000000004</v>
      </c>
      <c r="H52" s="17">
        <f t="shared" si="14"/>
        <v>5.3252160000000002</v>
      </c>
      <c r="I52" s="17">
        <f t="shared" si="14"/>
        <v>4.9075519999999999</v>
      </c>
      <c r="J52" s="17">
        <f t="shared" si="14"/>
        <v>4.385472</v>
      </c>
      <c r="K52" s="17">
        <f t="shared" si="14"/>
        <v>4.1766399999999999</v>
      </c>
      <c r="L52" s="17">
        <f t="shared" si="14"/>
        <v>3.9678079999999998</v>
      </c>
      <c r="M52" s="17">
        <f t="shared" si="14"/>
        <v>3.550144</v>
      </c>
      <c r="N52" s="17">
        <f t="shared" si="14"/>
        <v>3.1324800000000002</v>
      </c>
      <c r="O52" s="17">
        <f t="shared" si="14"/>
        <v>2.7148159999999999</v>
      </c>
      <c r="P52" s="39">
        <f t="shared" si="14"/>
        <v>2.192736</v>
      </c>
      <c r="Q52" s="17">
        <f t="shared" ref="Q52:Y52" si="15">+Q21/1000000</f>
        <v>1.775072</v>
      </c>
      <c r="R52" s="17">
        <f t="shared" si="15"/>
        <v>1.3574079999999999</v>
      </c>
      <c r="S52" s="17">
        <f t="shared" si="15"/>
        <v>0.93974400000000002</v>
      </c>
      <c r="T52" s="17">
        <f t="shared" si="15"/>
        <v>0.41766399999999998</v>
      </c>
      <c r="U52" s="17">
        <f t="shared" si="15"/>
        <v>0</v>
      </c>
      <c r="V52" s="17">
        <f t="shared" si="15"/>
        <v>-0.31324800000000003</v>
      </c>
      <c r="W52" s="17">
        <f t="shared" si="15"/>
        <v>-0.73091200000000001</v>
      </c>
      <c r="X52" s="17">
        <f t="shared" si="15"/>
        <v>-1.148576</v>
      </c>
      <c r="Y52" s="39">
        <f t="shared" si="15"/>
        <v>-1.6706559999999999</v>
      </c>
    </row>
    <row r="53" spans="2:25" x14ac:dyDescent="0.25">
      <c r="B53" s="33">
        <v>11</v>
      </c>
      <c r="C53" s="33">
        <v>4745</v>
      </c>
      <c r="D53" s="38">
        <f t="shared" ref="D53:Y64" si="16">+D22/1000000</f>
        <v>6.3693759999999999</v>
      </c>
      <c r="E53" s="17">
        <f t="shared" si="16"/>
        <v>5.9517119999999997</v>
      </c>
      <c r="F53" s="17">
        <f t="shared" si="16"/>
        <v>5.5340480000000003</v>
      </c>
      <c r="G53" s="17">
        <f t="shared" si="16"/>
        <v>5.116384</v>
      </c>
      <c r="H53" s="17">
        <f t="shared" si="16"/>
        <v>4.6987199999999998</v>
      </c>
      <c r="I53" s="17">
        <f t="shared" si="16"/>
        <v>4.2810560000000004</v>
      </c>
      <c r="J53" s="17">
        <f t="shared" si="16"/>
        <v>3.8633920000000002</v>
      </c>
      <c r="K53" s="17">
        <f t="shared" si="16"/>
        <v>3.65456</v>
      </c>
      <c r="L53" s="17">
        <f t="shared" si="16"/>
        <v>3.550144</v>
      </c>
      <c r="M53" s="17">
        <f t="shared" si="16"/>
        <v>3.1324800000000002</v>
      </c>
      <c r="N53" s="17">
        <f t="shared" si="16"/>
        <v>2.7148159999999999</v>
      </c>
      <c r="O53" s="17">
        <f t="shared" si="16"/>
        <v>2.2971520000000001</v>
      </c>
      <c r="P53" s="39">
        <f t="shared" si="16"/>
        <v>1.879488</v>
      </c>
      <c r="Q53" s="17">
        <f t="shared" si="16"/>
        <v>1.461824</v>
      </c>
      <c r="R53" s="17">
        <f t="shared" si="16"/>
        <v>1.04416</v>
      </c>
      <c r="S53" s="17">
        <f t="shared" si="16"/>
        <v>0.73091200000000001</v>
      </c>
      <c r="T53" s="17">
        <f t="shared" si="16"/>
        <v>0.31324800000000003</v>
      </c>
      <c r="U53" s="17">
        <f t="shared" si="16"/>
        <v>0</v>
      </c>
      <c r="V53" s="17">
        <f t="shared" si="16"/>
        <v>-0.41766399999999998</v>
      </c>
      <c r="W53" s="17">
        <f t="shared" si="16"/>
        <v>-0.83532799999999996</v>
      </c>
      <c r="X53" s="17">
        <f t="shared" si="16"/>
        <v>-1.2529920000000001</v>
      </c>
      <c r="Y53" s="39">
        <f t="shared" si="16"/>
        <v>-1.6706559999999999</v>
      </c>
    </row>
    <row r="54" spans="2:25" x14ac:dyDescent="0.25">
      <c r="B54" s="33">
        <v>10</v>
      </c>
      <c r="C54" s="33">
        <v>5110</v>
      </c>
      <c r="D54" s="38">
        <f t="shared" si="16"/>
        <v>5.6384639999999999</v>
      </c>
      <c r="E54" s="17">
        <f t="shared" si="16"/>
        <v>5.2207999999999997</v>
      </c>
      <c r="F54" s="17">
        <f t="shared" si="16"/>
        <v>4.9075519999999999</v>
      </c>
      <c r="G54" s="17">
        <f t="shared" si="16"/>
        <v>4.4898879999999997</v>
      </c>
      <c r="H54" s="17">
        <f t="shared" si="16"/>
        <v>4.1766399999999999</v>
      </c>
      <c r="I54" s="17">
        <f t="shared" si="16"/>
        <v>3.7589760000000001</v>
      </c>
      <c r="J54" s="17">
        <f t="shared" si="16"/>
        <v>3.4457279999999999</v>
      </c>
      <c r="K54" s="17">
        <f t="shared" si="16"/>
        <v>3.1324800000000002</v>
      </c>
      <c r="L54" s="17">
        <f t="shared" si="16"/>
        <v>3.0280640000000001</v>
      </c>
      <c r="M54" s="17">
        <f t="shared" si="16"/>
        <v>2.7148159999999999</v>
      </c>
      <c r="N54" s="17">
        <f t="shared" si="16"/>
        <v>2.2971520000000001</v>
      </c>
      <c r="O54" s="17">
        <f t="shared" si="16"/>
        <v>1.9839039999999999</v>
      </c>
      <c r="P54" s="39">
        <f t="shared" si="16"/>
        <v>1.5662400000000001</v>
      </c>
      <c r="Q54" s="17">
        <f t="shared" si="16"/>
        <v>1.148576</v>
      </c>
      <c r="R54" s="17">
        <f t="shared" si="16"/>
        <v>0.83532799999999996</v>
      </c>
      <c r="S54" s="17">
        <f t="shared" si="16"/>
        <v>0.41766399999999998</v>
      </c>
      <c r="T54" s="17">
        <f t="shared" si="16"/>
        <v>0.10441599999999999</v>
      </c>
      <c r="U54" s="17">
        <f t="shared" si="16"/>
        <v>-0.20883199999999999</v>
      </c>
      <c r="V54" s="17">
        <f t="shared" si="16"/>
        <v>-0.52207999999999999</v>
      </c>
      <c r="W54" s="17">
        <f t="shared" si="16"/>
        <v>-0.93974400000000002</v>
      </c>
      <c r="X54" s="17">
        <f t="shared" si="16"/>
        <v>-1.2529920000000001</v>
      </c>
      <c r="Y54" s="39">
        <f t="shared" si="16"/>
        <v>-1.6706559999999999</v>
      </c>
    </row>
    <row r="55" spans="2:25" x14ac:dyDescent="0.25">
      <c r="B55" s="33">
        <v>9</v>
      </c>
      <c r="C55" s="33">
        <v>5475</v>
      </c>
      <c r="D55" s="38">
        <f t="shared" si="16"/>
        <v>4.9075519999999999</v>
      </c>
      <c r="E55" s="17">
        <f t="shared" si="16"/>
        <v>4.4898879999999997</v>
      </c>
      <c r="F55" s="17">
        <f t="shared" si="16"/>
        <v>4.1766399999999999</v>
      </c>
      <c r="G55" s="17">
        <f t="shared" si="16"/>
        <v>3.8633920000000002</v>
      </c>
      <c r="H55" s="17">
        <f t="shared" si="16"/>
        <v>3.550144</v>
      </c>
      <c r="I55" s="17">
        <f t="shared" si="16"/>
        <v>3.2368960000000002</v>
      </c>
      <c r="J55" s="17">
        <f t="shared" si="16"/>
        <v>2.923648</v>
      </c>
      <c r="K55" s="17">
        <f t="shared" si="16"/>
        <v>2.7148159999999999</v>
      </c>
      <c r="L55" s="17">
        <f t="shared" si="16"/>
        <v>2.5059840000000002</v>
      </c>
      <c r="M55" s="17">
        <f t="shared" si="16"/>
        <v>2.192736</v>
      </c>
      <c r="N55" s="17">
        <f t="shared" si="16"/>
        <v>1.879488</v>
      </c>
      <c r="O55" s="17">
        <f t="shared" si="16"/>
        <v>1.5662400000000001</v>
      </c>
      <c r="P55" s="39">
        <f t="shared" si="16"/>
        <v>1.2529920000000001</v>
      </c>
      <c r="Q55" s="17">
        <f t="shared" si="16"/>
        <v>0.93974400000000002</v>
      </c>
      <c r="R55" s="17">
        <f t="shared" si="16"/>
        <v>0.62649600000000005</v>
      </c>
      <c r="S55" s="17">
        <f t="shared" si="16"/>
        <v>0.20883199999999999</v>
      </c>
      <c r="T55" s="17">
        <f t="shared" si="16"/>
        <v>0</v>
      </c>
      <c r="U55" s="17">
        <f t="shared" si="16"/>
        <v>-0.31324800000000003</v>
      </c>
      <c r="V55" s="17">
        <f t="shared" si="16"/>
        <v>-0.62649600000000005</v>
      </c>
      <c r="W55" s="17">
        <f t="shared" si="16"/>
        <v>-0.93974400000000002</v>
      </c>
      <c r="X55" s="17">
        <f t="shared" si="16"/>
        <v>-1.2529920000000001</v>
      </c>
      <c r="Y55" s="39">
        <f t="shared" si="16"/>
        <v>-1.6706559999999999</v>
      </c>
    </row>
    <row r="56" spans="2:25" x14ac:dyDescent="0.25">
      <c r="B56" s="33">
        <v>8</v>
      </c>
      <c r="C56" s="33">
        <v>5840</v>
      </c>
      <c r="D56" s="38">
        <f t="shared" si="16"/>
        <v>4.1766399999999999</v>
      </c>
      <c r="E56" s="17">
        <f t="shared" si="16"/>
        <v>3.8633920000000002</v>
      </c>
      <c r="F56" s="17">
        <f t="shared" si="16"/>
        <v>3.550144</v>
      </c>
      <c r="G56" s="17">
        <f t="shared" si="16"/>
        <v>3.2368960000000002</v>
      </c>
      <c r="H56" s="17">
        <f t="shared" si="16"/>
        <v>2.923648</v>
      </c>
      <c r="I56" s="17">
        <f t="shared" si="16"/>
        <v>2.7148159999999999</v>
      </c>
      <c r="J56" s="17">
        <f t="shared" si="16"/>
        <v>2.4015680000000001</v>
      </c>
      <c r="K56" s="17">
        <f t="shared" si="16"/>
        <v>2.192736</v>
      </c>
      <c r="L56" s="17">
        <f t="shared" si="16"/>
        <v>2.08832</v>
      </c>
      <c r="M56" s="17">
        <f t="shared" si="16"/>
        <v>1.775072</v>
      </c>
      <c r="N56" s="17">
        <f t="shared" si="16"/>
        <v>1.461824</v>
      </c>
      <c r="O56" s="17">
        <f t="shared" si="16"/>
        <v>1.2529920000000001</v>
      </c>
      <c r="P56" s="39">
        <f t="shared" si="16"/>
        <v>0.93974400000000002</v>
      </c>
      <c r="Q56" s="17">
        <f t="shared" si="16"/>
        <v>0.62649600000000005</v>
      </c>
      <c r="R56" s="17">
        <f t="shared" si="16"/>
        <v>0.31324800000000003</v>
      </c>
      <c r="S56" s="17">
        <f t="shared" si="16"/>
        <v>0</v>
      </c>
      <c r="T56" s="17">
        <f t="shared" si="16"/>
        <v>-0.20883199999999999</v>
      </c>
      <c r="U56" s="17">
        <f t="shared" si="16"/>
        <v>-0.41766399999999998</v>
      </c>
      <c r="V56" s="17">
        <f t="shared" si="16"/>
        <v>-0.73091200000000001</v>
      </c>
      <c r="W56" s="17">
        <f t="shared" si="16"/>
        <v>-1.04416</v>
      </c>
      <c r="X56" s="17">
        <f t="shared" si="16"/>
        <v>-1.3574079999999999</v>
      </c>
      <c r="Y56" s="39">
        <f t="shared" si="16"/>
        <v>-1.6706559999999999</v>
      </c>
    </row>
    <row r="57" spans="2:25" x14ac:dyDescent="0.25">
      <c r="B57" s="33">
        <v>7</v>
      </c>
      <c r="C57" s="33">
        <v>6205</v>
      </c>
      <c r="D57" s="38">
        <f t="shared" si="16"/>
        <v>3.4457279999999999</v>
      </c>
      <c r="E57" s="17">
        <f t="shared" si="16"/>
        <v>3.1324800000000002</v>
      </c>
      <c r="F57" s="17">
        <f t="shared" si="16"/>
        <v>2.923648</v>
      </c>
      <c r="G57" s="17">
        <f t="shared" si="16"/>
        <v>2.6103999999999998</v>
      </c>
      <c r="H57" s="17">
        <f t="shared" si="16"/>
        <v>2.4015680000000001</v>
      </c>
      <c r="I57" s="17">
        <f t="shared" si="16"/>
        <v>2.08832</v>
      </c>
      <c r="J57" s="17">
        <f t="shared" si="16"/>
        <v>1.879488</v>
      </c>
      <c r="K57" s="17">
        <f t="shared" si="16"/>
        <v>1.6706559999999999</v>
      </c>
      <c r="L57" s="17">
        <f t="shared" si="16"/>
        <v>1.5662400000000001</v>
      </c>
      <c r="M57" s="17">
        <f t="shared" si="16"/>
        <v>1.3574079999999999</v>
      </c>
      <c r="N57" s="17">
        <f t="shared" si="16"/>
        <v>1.04416</v>
      </c>
      <c r="O57" s="17">
        <f t="shared" si="16"/>
        <v>0.83532799999999996</v>
      </c>
      <c r="P57" s="39">
        <f t="shared" si="16"/>
        <v>0.62649600000000005</v>
      </c>
      <c r="Q57" s="17">
        <f t="shared" si="16"/>
        <v>0.31324800000000003</v>
      </c>
      <c r="R57" s="17">
        <f t="shared" si="16"/>
        <v>0.10441599999999999</v>
      </c>
      <c r="S57" s="17">
        <f t="shared" si="16"/>
        <v>-0.10441599999999999</v>
      </c>
      <c r="T57" s="17">
        <f t="shared" si="16"/>
        <v>-0.31324800000000003</v>
      </c>
      <c r="U57" s="17">
        <f t="shared" si="16"/>
        <v>-0.62649600000000005</v>
      </c>
      <c r="V57" s="17">
        <f t="shared" si="16"/>
        <v>-0.83532799999999996</v>
      </c>
      <c r="W57" s="17">
        <f t="shared" si="16"/>
        <v>-1.148576</v>
      </c>
      <c r="X57" s="17">
        <f t="shared" si="16"/>
        <v>-1.3574079999999999</v>
      </c>
      <c r="Y57" s="39">
        <f t="shared" si="16"/>
        <v>-1.6706559999999999</v>
      </c>
    </row>
    <row r="58" spans="2:25" x14ac:dyDescent="0.25">
      <c r="B58" s="33">
        <v>6</v>
      </c>
      <c r="C58" s="33">
        <v>6570</v>
      </c>
      <c r="D58" s="38">
        <f t="shared" si="16"/>
        <v>2.7148159999999999</v>
      </c>
      <c r="E58" s="17">
        <f t="shared" si="16"/>
        <v>2.4015680000000001</v>
      </c>
      <c r="F58" s="17">
        <f t="shared" si="16"/>
        <v>2.192736</v>
      </c>
      <c r="G58" s="17">
        <f t="shared" si="16"/>
        <v>1.9839039999999999</v>
      </c>
      <c r="H58" s="17">
        <f t="shared" si="16"/>
        <v>1.775072</v>
      </c>
      <c r="I58" s="17">
        <f t="shared" si="16"/>
        <v>1.5662400000000001</v>
      </c>
      <c r="J58" s="17">
        <f t="shared" si="16"/>
        <v>1.3574079999999999</v>
      </c>
      <c r="K58" s="17">
        <f t="shared" si="16"/>
        <v>1.2529920000000001</v>
      </c>
      <c r="L58" s="17">
        <f t="shared" si="16"/>
        <v>1.148576</v>
      </c>
      <c r="M58" s="17">
        <f t="shared" si="16"/>
        <v>0.93974400000000002</v>
      </c>
      <c r="N58" s="17">
        <f t="shared" si="16"/>
        <v>0.73091200000000001</v>
      </c>
      <c r="O58" s="17">
        <f t="shared" si="16"/>
        <v>0.52207999999999999</v>
      </c>
      <c r="P58" s="39">
        <f t="shared" si="16"/>
        <v>0.20883199999999999</v>
      </c>
      <c r="Q58" s="17">
        <f t="shared" si="16"/>
        <v>0</v>
      </c>
      <c r="R58" s="17">
        <f t="shared" si="16"/>
        <v>-0.10441599999999999</v>
      </c>
      <c r="S58" s="17">
        <f t="shared" si="16"/>
        <v>-0.31324800000000003</v>
      </c>
      <c r="T58" s="17">
        <f t="shared" si="16"/>
        <v>-0.52207999999999999</v>
      </c>
      <c r="U58" s="17">
        <f t="shared" si="16"/>
        <v>-0.73091200000000001</v>
      </c>
      <c r="V58" s="17">
        <f t="shared" si="16"/>
        <v>-0.93974400000000002</v>
      </c>
      <c r="W58" s="17">
        <f t="shared" si="16"/>
        <v>-1.148576</v>
      </c>
      <c r="X58" s="17">
        <f t="shared" si="16"/>
        <v>-1.3574079999999999</v>
      </c>
      <c r="Y58" s="39">
        <f t="shared" si="16"/>
        <v>-1.6706559999999999</v>
      </c>
    </row>
    <row r="59" spans="2:25" x14ac:dyDescent="0.25">
      <c r="B59" s="33">
        <v>5</v>
      </c>
      <c r="C59" s="33">
        <v>6935</v>
      </c>
      <c r="D59" s="38">
        <f t="shared" si="16"/>
        <v>1.9839039999999999</v>
      </c>
      <c r="E59" s="17">
        <f t="shared" si="16"/>
        <v>1.775072</v>
      </c>
      <c r="F59" s="17">
        <f t="shared" si="16"/>
        <v>1.5662400000000001</v>
      </c>
      <c r="G59" s="17">
        <f t="shared" si="16"/>
        <v>1.3574079999999999</v>
      </c>
      <c r="H59" s="17">
        <f t="shared" si="16"/>
        <v>1.2529920000000001</v>
      </c>
      <c r="I59" s="17">
        <f t="shared" si="16"/>
        <v>1.04416</v>
      </c>
      <c r="J59" s="17">
        <f t="shared" si="16"/>
        <v>0.83532799999999996</v>
      </c>
      <c r="K59" s="17">
        <f t="shared" si="16"/>
        <v>0.73091200000000001</v>
      </c>
      <c r="L59" s="17">
        <f t="shared" si="16"/>
        <v>0.62649600000000005</v>
      </c>
      <c r="M59" s="17">
        <f t="shared" si="16"/>
        <v>0.52207999999999999</v>
      </c>
      <c r="N59" s="17">
        <f t="shared" si="16"/>
        <v>0.31324800000000003</v>
      </c>
      <c r="O59" s="17">
        <f t="shared" si="16"/>
        <v>0.10441599999999999</v>
      </c>
      <c r="P59" s="39">
        <f t="shared" si="16"/>
        <v>0</v>
      </c>
      <c r="Q59" s="17">
        <f t="shared" si="16"/>
        <v>-0.20883199999999999</v>
      </c>
      <c r="R59" s="17">
        <f t="shared" si="16"/>
        <v>-0.31324800000000003</v>
      </c>
      <c r="S59" s="17">
        <f t="shared" si="16"/>
        <v>-0.52207999999999999</v>
      </c>
      <c r="T59" s="17">
        <f t="shared" si="16"/>
        <v>-0.73091200000000001</v>
      </c>
      <c r="U59" s="17">
        <f t="shared" si="16"/>
        <v>-0.93974400000000002</v>
      </c>
      <c r="V59" s="17">
        <f t="shared" si="16"/>
        <v>-1.04416</v>
      </c>
      <c r="W59" s="17">
        <f t="shared" si="16"/>
        <v>-1.2529920000000001</v>
      </c>
      <c r="X59" s="17">
        <f t="shared" si="16"/>
        <v>-1.461824</v>
      </c>
      <c r="Y59" s="39">
        <f t="shared" si="16"/>
        <v>-1.6706559999999999</v>
      </c>
    </row>
    <row r="60" spans="2:25" x14ac:dyDescent="0.25">
      <c r="B60" s="33">
        <v>4</v>
      </c>
      <c r="C60" s="33">
        <v>7300</v>
      </c>
      <c r="D60" s="38">
        <f t="shared" si="16"/>
        <v>1.2529920000000001</v>
      </c>
      <c r="E60" s="17">
        <f t="shared" si="16"/>
        <v>1.04416</v>
      </c>
      <c r="F60" s="17">
        <f t="shared" si="16"/>
        <v>0.93974400000000002</v>
      </c>
      <c r="G60" s="17">
        <f t="shared" si="16"/>
        <v>0.73091200000000001</v>
      </c>
      <c r="H60" s="17">
        <f t="shared" si="16"/>
        <v>0.62649600000000005</v>
      </c>
      <c r="I60" s="17">
        <f t="shared" si="16"/>
        <v>0.52207999999999999</v>
      </c>
      <c r="J60" s="17">
        <f t="shared" si="16"/>
        <v>0.31324800000000003</v>
      </c>
      <c r="K60" s="17">
        <f t="shared" si="16"/>
        <v>0.20883199999999999</v>
      </c>
      <c r="L60" s="17">
        <f t="shared" si="16"/>
        <v>0.20883199999999999</v>
      </c>
      <c r="M60" s="17">
        <f t="shared" si="16"/>
        <v>0</v>
      </c>
      <c r="N60" s="17">
        <f t="shared" si="16"/>
        <v>0</v>
      </c>
      <c r="O60" s="17">
        <f t="shared" si="16"/>
        <v>-0.20883199999999999</v>
      </c>
      <c r="P60" s="39">
        <f t="shared" si="16"/>
        <v>-0.31324800000000003</v>
      </c>
      <c r="Q60" s="17">
        <f t="shared" si="16"/>
        <v>-0.41766399999999998</v>
      </c>
      <c r="R60" s="17">
        <f t="shared" si="16"/>
        <v>-0.62649600000000005</v>
      </c>
      <c r="S60" s="17">
        <f t="shared" si="16"/>
        <v>-0.73091200000000001</v>
      </c>
      <c r="T60" s="17">
        <f t="shared" si="16"/>
        <v>-0.93974400000000002</v>
      </c>
      <c r="U60" s="17">
        <f t="shared" si="16"/>
        <v>-1.04416</v>
      </c>
      <c r="V60" s="17">
        <f t="shared" si="16"/>
        <v>-1.148576</v>
      </c>
      <c r="W60" s="17">
        <f t="shared" si="16"/>
        <v>-1.3574079999999999</v>
      </c>
      <c r="X60" s="17">
        <f t="shared" si="16"/>
        <v>-1.461824</v>
      </c>
      <c r="Y60" s="39">
        <f t="shared" si="16"/>
        <v>-1.6706559999999999</v>
      </c>
    </row>
    <row r="61" spans="2:25" x14ac:dyDescent="0.25">
      <c r="B61" s="33">
        <v>3</v>
      </c>
      <c r="C61" s="33">
        <v>7665</v>
      </c>
      <c r="D61" s="38">
        <f t="shared" si="16"/>
        <v>0.52207999999999999</v>
      </c>
      <c r="E61" s="17">
        <f t="shared" si="16"/>
        <v>0.31324800000000003</v>
      </c>
      <c r="F61" s="17">
        <f t="shared" si="16"/>
        <v>0.20883199999999999</v>
      </c>
      <c r="G61" s="17">
        <f t="shared" si="16"/>
        <v>0.10441599999999999</v>
      </c>
      <c r="H61" s="17">
        <f t="shared" si="16"/>
        <v>0</v>
      </c>
      <c r="I61" s="17">
        <f t="shared" si="16"/>
        <v>0</v>
      </c>
      <c r="J61" s="17">
        <f t="shared" si="16"/>
        <v>-0.10441599999999999</v>
      </c>
      <c r="K61" s="17">
        <f t="shared" si="16"/>
        <v>-0.10441599999999999</v>
      </c>
      <c r="L61" s="17">
        <f t="shared" si="16"/>
        <v>-0.20883199999999999</v>
      </c>
      <c r="M61" s="17">
        <f t="shared" si="16"/>
        <v>-0.31324800000000003</v>
      </c>
      <c r="N61" s="17">
        <f t="shared" si="16"/>
        <v>-0.41766399999999998</v>
      </c>
      <c r="O61" s="17">
        <f t="shared" si="16"/>
        <v>-0.52207999999999999</v>
      </c>
      <c r="P61" s="39">
        <f t="shared" si="16"/>
        <v>-0.62649600000000005</v>
      </c>
      <c r="Q61" s="17">
        <f t="shared" si="16"/>
        <v>-0.73091200000000001</v>
      </c>
      <c r="R61" s="17">
        <f t="shared" si="16"/>
        <v>-0.83532799999999996</v>
      </c>
      <c r="S61" s="17">
        <f t="shared" si="16"/>
        <v>-0.93974400000000002</v>
      </c>
      <c r="T61" s="17">
        <f t="shared" si="16"/>
        <v>-1.04416</v>
      </c>
      <c r="U61" s="17">
        <f t="shared" si="16"/>
        <v>-1.148576</v>
      </c>
      <c r="V61" s="17">
        <f t="shared" si="16"/>
        <v>-1.2529920000000001</v>
      </c>
      <c r="W61" s="17">
        <f t="shared" si="16"/>
        <v>-1.3574079999999999</v>
      </c>
      <c r="X61" s="17">
        <f t="shared" si="16"/>
        <v>-1.461824</v>
      </c>
      <c r="Y61" s="39">
        <f t="shared" si="16"/>
        <v>-1.6706559999999999</v>
      </c>
    </row>
    <row r="62" spans="2:25" x14ac:dyDescent="0.25">
      <c r="B62" s="33">
        <v>2</v>
      </c>
      <c r="C62" s="33">
        <v>8030</v>
      </c>
      <c r="D62" s="38">
        <f t="shared" si="16"/>
        <v>-0.20883199999999999</v>
      </c>
      <c r="E62" s="17">
        <f t="shared" si="16"/>
        <v>-0.20883199999999999</v>
      </c>
      <c r="F62" s="17">
        <f t="shared" si="16"/>
        <v>-0.31324800000000003</v>
      </c>
      <c r="G62" s="17">
        <f t="shared" si="16"/>
        <v>-0.41766399999999998</v>
      </c>
      <c r="H62" s="17">
        <f t="shared" si="16"/>
        <v>-0.41766399999999998</v>
      </c>
      <c r="I62" s="17">
        <f t="shared" si="16"/>
        <v>-0.52207999999999999</v>
      </c>
      <c r="J62" s="17">
        <f t="shared" si="16"/>
        <v>-0.62649600000000005</v>
      </c>
      <c r="K62" s="17">
        <f t="shared" si="16"/>
        <v>-0.62649600000000005</v>
      </c>
      <c r="L62" s="17">
        <f t="shared" si="16"/>
        <v>-0.62649600000000005</v>
      </c>
      <c r="M62" s="17">
        <f t="shared" si="16"/>
        <v>-0.73091200000000001</v>
      </c>
      <c r="N62" s="17">
        <f t="shared" si="16"/>
        <v>-0.83532799999999996</v>
      </c>
      <c r="O62" s="17">
        <f t="shared" si="16"/>
        <v>-0.93974400000000002</v>
      </c>
      <c r="P62" s="39">
        <f t="shared" si="16"/>
        <v>-0.93974400000000002</v>
      </c>
      <c r="Q62" s="17">
        <f t="shared" si="16"/>
        <v>-1.04416</v>
      </c>
      <c r="R62" s="17">
        <f t="shared" si="16"/>
        <v>-1.148576</v>
      </c>
      <c r="S62" s="17">
        <f t="shared" si="16"/>
        <v>-1.148576</v>
      </c>
      <c r="T62" s="17">
        <f t="shared" si="16"/>
        <v>-1.2529920000000001</v>
      </c>
      <c r="U62" s="17">
        <f t="shared" si="16"/>
        <v>-1.3574079999999999</v>
      </c>
      <c r="V62" s="17">
        <f t="shared" si="16"/>
        <v>-1.3574079999999999</v>
      </c>
      <c r="W62" s="17">
        <f t="shared" si="16"/>
        <v>-1.461824</v>
      </c>
      <c r="X62" s="17">
        <f t="shared" si="16"/>
        <v>-1.5662400000000001</v>
      </c>
      <c r="Y62" s="39">
        <f t="shared" si="16"/>
        <v>-1.6706559999999999</v>
      </c>
    </row>
    <row r="63" spans="2:25" x14ac:dyDescent="0.25">
      <c r="B63" s="33">
        <v>1</v>
      </c>
      <c r="C63" s="33">
        <v>8395</v>
      </c>
      <c r="D63" s="38">
        <f t="shared" si="16"/>
        <v>-0.93974400000000002</v>
      </c>
      <c r="E63" s="17">
        <f t="shared" si="16"/>
        <v>-0.93974400000000002</v>
      </c>
      <c r="F63" s="17">
        <f t="shared" si="16"/>
        <v>-0.93974400000000002</v>
      </c>
      <c r="G63" s="17">
        <f t="shared" si="16"/>
        <v>-1.04416</v>
      </c>
      <c r="H63" s="17">
        <f t="shared" si="16"/>
        <v>-1.04416</v>
      </c>
      <c r="I63" s="17">
        <f t="shared" si="16"/>
        <v>-1.04416</v>
      </c>
      <c r="J63" s="17">
        <f t="shared" si="16"/>
        <v>-1.148576</v>
      </c>
      <c r="K63" s="17">
        <f t="shared" si="16"/>
        <v>-1.148576</v>
      </c>
      <c r="L63" s="17">
        <f t="shared" si="16"/>
        <v>-1.148576</v>
      </c>
      <c r="M63" s="17">
        <f t="shared" si="16"/>
        <v>-1.148576</v>
      </c>
      <c r="N63" s="17">
        <f t="shared" si="16"/>
        <v>-1.2529920000000001</v>
      </c>
      <c r="O63" s="17">
        <f t="shared" si="16"/>
        <v>-1.2529920000000001</v>
      </c>
      <c r="P63" s="39">
        <f t="shared" si="16"/>
        <v>-1.2529920000000001</v>
      </c>
      <c r="Q63" s="17">
        <f t="shared" si="16"/>
        <v>-1.3574079999999999</v>
      </c>
      <c r="R63" s="17">
        <f t="shared" si="16"/>
        <v>-1.3574079999999999</v>
      </c>
      <c r="S63" s="17">
        <f t="shared" si="16"/>
        <v>-1.3574079999999999</v>
      </c>
      <c r="T63" s="17">
        <f t="shared" si="16"/>
        <v>-1.461824</v>
      </c>
      <c r="U63" s="17">
        <f t="shared" si="16"/>
        <v>-1.461824</v>
      </c>
      <c r="V63" s="17">
        <f t="shared" si="16"/>
        <v>-1.461824</v>
      </c>
      <c r="W63" s="17">
        <f t="shared" si="16"/>
        <v>-1.5662400000000001</v>
      </c>
      <c r="X63" s="17">
        <f t="shared" si="16"/>
        <v>-1.5662400000000001</v>
      </c>
      <c r="Y63" s="39">
        <f t="shared" si="16"/>
        <v>-1.6706559999999999</v>
      </c>
    </row>
    <row r="64" spans="2:25" ht="15.75" thickBot="1" x14ac:dyDescent="0.3">
      <c r="B64" s="34">
        <v>0</v>
      </c>
      <c r="C64" s="34">
        <v>8760</v>
      </c>
      <c r="D64" s="40">
        <f t="shared" si="16"/>
        <v>-1.6706559999999999</v>
      </c>
      <c r="E64" s="41">
        <f t="shared" si="16"/>
        <v>-1.6706559999999999</v>
      </c>
      <c r="F64" s="41">
        <f t="shared" si="16"/>
        <v>-1.6706559999999999</v>
      </c>
      <c r="G64" s="41">
        <f t="shared" si="16"/>
        <v>-1.6706559999999999</v>
      </c>
      <c r="H64" s="41">
        <f t="shared" si="16"/>
        <v>-1.6706559999999999</v>
      </c>
      <c r="I64" s="41">
        <f t="shared" si="16"/>
        <v>-1.6706559999999999</v>
      </c>
      <c r="J64" s="41">
        <f t="shared" si="16"/>
        <v>-1.6706559999999999</v>
      </c>
      <c r="K64" s="41">
        <f t="shared" si="16"/>
        <v>-1.6706559999999999</v>
      </c>
      <c r="L64" s="41">
        <f t="shared" si="16"/>
        <v>-1.6706559999999999</v>
      </c>
      <c r="M64" s="41">
        <f t="shared" si="16"/>
        <v>-1.6706559999999999</v>
      </c>
      <c r="N64" s="41">
        <f t="shared" si="16"/>
        <v>-1.6706559999999999</v>
      </c>
      <c r="O64" s="41">
        <f t="shared" si="16"/>
        <v>-1.6706559999999999</v>
      </c>
      <c r="P64" s="42">
        <f t="shared" si="16"/>
        <v>-1.6706559999999999</v>
      </c>
      <c r="Q64" s="41">
        <f t="shared" ref="Q64:Y64" si="17">+Q33/1000000</f>
        <v>-1.6706559999999999</v>
      </c>
      <c r="R64" s="41">
        <f t="shared" si="17"/>
        <v>-1.6706559999999999</v>
      </c>
      <c r="S64" s="41">
        <f t="shared" si="17"/>
        <v>-1.6706559999999999</v>
      </c>
      <c r="T64" s="41">
        <f t="shared" si="17"/>
        <v>-1.6706559999999999</v>
      </c>
      <c r="U64" s="41">
        <f t="shared" si="17"/>
        <v>-1.6706559999999999</v>
      </c>
      <c r="V64" s="41">
        <f t="shared" si="17"/>
        <v>-1.6706559999999999</v>
      </c>
      <c r="W64" s="41">
        <f t="shared" si="17"/>
        <v>-1.6706559999999999</v>
      </c>
      <c r="X64" s="41">
        <f t="shared" si="17"/>
        <v>-1.6706559999999999</v>
      </c>
      <c r="Y64" s="42">
        <f t="shared" si="17"/>
        <v>-1.6706559999999999</v>
      </c>
    </row>
    <row r="66" spans="2:25" x14ac:dyDescent="0.25">
      <c r="B66" s="2">
        <v>12.6</v>
      </c>
      <c r="D66" s="14">
        <v>1</v>
      </c>
      <c r="E66" s="14">
        <v>0.95</v>
      </c>
      <c r="F66" s="14">
        <v>0.9</v>
      </c>
      <c r="G66" s="14">
        <v>0.85</v>
      </c>
      <c r="H66" s="14">
        <v>0.8</v>
      </c>
      <c r="I66" s="14">
        <v>0.75</v>
      </c>
      <c r="J66" s="14">
        <v>0.7</v>
      </c>
      <c r="K66" s="14">
        <v>0.67</v>
      </c>
      <c r="L66" s="14">
        <v>0.65</v>
      </c>
      <c r="M66" s="14">
        <v>0.6</v>
      </c>
      <c r="N66" s="14">
        <v>0.55000000000000004</v>
      </c>
      <c r="O66" s="14">
        <v>0.5</v>
      </c>
      <c r="P66" s="14">
        <v>0.45</v>
      </c>
      <c r="Q66" s="14">
        <v>0.39999999999999902</v>
      </c>
      <c r="R66" s="14">
        <v>0.34999999999999898</v>
      </c>
      <c r="S66" s="14">
        <v>0.29999999999999899</v>
      </c>
      <c r="T66" s="14">
        <v>0.249999999999999</v>
      </c>
      <c r="U66" s="14">
        <v>0.19999999999999901</v>
      </c>
      <c r="V66" s="14">
        <v>0.149999999999999</v>
      </c>
      <c r="W66" s="14">
        <v>9.9999999999999006E-2</v>
      </c>
      <c r="X66" s="14">
        <v>4.9999999999998997E-2</v>
      </c>
      <c r="Y66" s="14">
        <v>0</v>
      </c>
    </row>
    <row r="67" spans="2:25" x14ac:dyDescent="0.25">
      <c r="C67">
        <v>7517952</v>
      </c>
      <c r="D67" s="3" cm="1">
        <f t="array" ref="D67:Y67">TRANSPOSE(C67:C88)</f>
        <v>7517952</v>
      </c>
      <c r="E67" s="3">
        <v>6995872</v>
      </c>
      <c r="F67" s="3">
        <v>6578208</v>
      </c>
      <c r="G67" s="3">
        <v>6056128</v>
      </c>
      <c r="H67" s="3">
        <v>5638464</v>
      </c>
      <c r="I67" s="15">
        <v>5220800</v>
      </c>
      <c r="J67" s="3">
        <v>4698720</v>
      </c>
      <c r="K67" s="3">
        <v>4489888</v>
      </c>
      <c r="L67" s="3">
        <v>4281056</v>
      </c>
      <c r="M67" s="3">
        <v>3758976</v>
      </c>
      <c r="N67" s="3">
        <v>3341312</v>
      </c>
      <c r="O67" s="3">
        <v>2923648</v>
      </c>
      <c r="P67" s="3">
        <v>2401568</v>
      </c>
      <c r="Q67" s="3">
        <v>1983904</v>
      </c>
      <c r="R67" s="3">
        <v>1461824</v>
      </c>
      <c r="S67" s="3">
        <v>1044160</v>
      </c>
      <c r="T67" s="3">
        <v>626496</v>
      </c>
      <c r="U67" s="3">
        <v>104416</v>
      </c>
      <c r="V67" s="3">
        <v>-208832</v>
      </c>
      <c r="W67" s="3">
        <v>-730912</v>
      </c>
      <c r="X67" s="3">
        <v>-1148576</v>
      </c>
      <c r="Y67" s="3">
        <v>-1670656</v>
      </c>
    </row>
    <row r="68" spans="2:25" x14ac:dyDescent="0.25">
      <c r="C68">
        <v>6995872</v>
      </c>
    </row>
    <row r="69" spans="2:25" x14ac:dyDescent="0.25">
      <c r="C69">
        <v>6578208</v>
      </c>
    </row>
    <row r="70" spans="2:25" x14ac:dyDescent="0.25">
      <c r="C70">
        <v>6056128</v>
      </c>
    </row>
    <row r="71" spans="2:25" x14ac:dyDescent="0.25">
      <c r="C71">
        <v>5638464</v>
      </c>
    </row>
    <row r="72" spans="2:25" x14ac:dyDescent="0.25">
      <c r="C72">
        <v>5220800</v>
      </c>
    </row>
    <row r="73" spans="2:25" x14ac:dyDescent="0.25">
      <c r="C73">
        <v>4698720</v>
      </c>
    </row>
    <row r="74" spans="2:25" x14ac:dyDescent="0.25">
      <c r="C74">
        <v>4489888</v>
      </c>
    </row>
    <row r="75" spans="2:25" x14ac:dyDescent="0.25">
      <c r="C75">
        <v>4281056</v>
      </c>
    </row>
    <row r="76" spans="2:25" x14ac:dyDescent="0.25">
      <c r="C76">
        <v>3758976</v>
      </c>
    </row>
    <row r="77" spans="2:25" x14ac:dyDescent="0.25">
      <c r="C77">
        <v>3341312</v>
      </c>
    </row>
    <row r="78" spans="2:25" x14ac:dyDescent="0.25">
      <c r="C78">
        <v>2923648</v>
      </c>
    </row>
    <row r="79" spans="2:25" x14ac:dyDescent="0.25">
      <c r="C79">
        <v>2401568</v>
      </c>
    </row>
    <row r="80" spans="2:25" x14ac:dyDescent="0.25">
      <c r="C80">
        <v>1983904</v>
      </c>
    </row>
    <row r="81" spans="2:25" x14ac:dyDescent="0.25">
      <c r="C81">
        <v>1461824</v>
      </c>
    </row>
    <row r="82" spans="2:25" x14ac:dyDescent="0.25">
      <c r="C82">
        <v>1044160</v>
      </c>
    </row>
    <row r="83" spans="2:25" x14ac:dyDescent="0.25">
      <c r="C83">
        <v>626496</v>
      </c>
    </row>
    <row r="84" spans="2:25" x14ac:dyDescent="0.25">
      <c r="C84">
        <v>104416</v>
      </c>
    </row>
    <row r="85" spans="2:25" x14ac:dyDescent="0.25">
      <c r="C85">
        <v>-208832</v>
      </c>
    </row>
    <row r="86" spans="2:25" x14ac:dyDescent="0.25">
      <c r="C86">
        <v>-730912</v>
      </c>
    </row>
    <row r="87" spans="2:25" x14ac:dyDescent="0.25">
      <c r="C87">
        <v>-1148576</v>
      </c>
    </row>
    <row r="88" spans="2:25" x14ac:dyDescent="0.25">
      <c r="C88">
        <v>-1670656</v>
      </c>
    </row>
    <row r="91" spans="2:25" x14ac:dyDescent="0.25">
      <c r="B91" s="2">
        <v>15.5</v>
      </c>
      <c r="D91" s="14">
        <v>1</v>
      </c>
      <c r="E91" s="14">
        <v>0.95</v>
      </c>
      <c r="F91" s="14">
        <v>0.9</v>
      </c>
      <c r="G91" s="14">
        <v>0.85</v>
      </c>
      <c r="H91" s="14">
        <v>0.8</v>
      </c>
      <c r="I91" s="14">
        <v>0.75</v>
      </c>
      <c r="J91" s="14">
        <v>0.7</v>
      </c>
      <c r="K91" s="14">
        <v>0.67</v>
      </c>
      <c r="L91" s="14">
        <v>0.65</v>
      </c>
      <c r="M91" s="14">
        <v>0.6</v>
      </c>
      <c r="N91" s="14">
        <v>0.55000000000000004</v>
      </c>
      <c r="O91" s="14">
        <v>0.5</v>
      </c>
      <c r="P91" s="14">
        <v>0.45</v>
      </c>
      <c r="Q91" s="14">
        <v>0.39999999999999902</v>
      </c>
      <c r="R91" s="14">
        <v>0.34999999999999898</v>
      </c>
      <c r="S91" s="14">
        <v>0.29999999999999899</v>
      </c>
      <c r="T91" s="14">
        <v>0.249999999999999</v>
      </c>
      <c r="U91" s="14">
        <v>0.19999999999999901</v>
      </c>
      <c r="V91" s="14">
        <v>0.149999999999999</v>
      </c>
      <c r="W91" s="14">
        <v>9.9999999999999006E-2</v>
      </c>
      <c r="X91" s="14">
        <v>4.9999999999998997E-2</v>
      </c>
      <c r="Y91" s="14">
        <v>0</v>
      </c>
    </row>
    <row r="92" spans="2:25" x14ac:dyDescent="0.25">
      <c r="C92">
        <v>9606272</v>
      </c>
      <c r="D92" s="3" cm="1">
        <f t="array" ref="D92:Y92">TRANSPOSE(C92:C113)</f>
        <v>9606272</v>
      </c>
      <c r="E92" s="3">
        <v>9084192</v>
      </c>
      <c r="F92" s="3">
        <v>8457696</v>
      </c>
      <c r="G92" s="3">
        <v>7935616</v>
      </c>
      <c r="H92" s="3">
        <v>7309120</v>
      </c>
      <c r="I92" s="15">
        <v>6787040</v>
      </c>
      <c r="J92" s="3">
        <v>6160544</v>
      </c>
      <c r="K92" s="3">
        <v>5847296</v>
      </c>
      <c r="L92" s="3">
        <v>5638464</v>
      </c>
      <c r="M92" s="3">
        <v>5116384</v>
      </c>
      <c r="N92" s="3">
        <v>4489888</v>
      </c>
      <c r="O92" s="3">
        <v>3967808</v>
      </c>
      <c r="P92" s="3">
        <v>3341312</v>
      </c>
      <c r="Q92" s="3">
        <v>2819232</v>
      </c>
      <c r="R92" s="3">
        <v>2192736</v>
      </c>
      <c r="S92" s="3">
        <v>1670656</v>
      </c>
      <c r="T92" s="3">
        <v>1148576</v>
      </c>
      <c r="U92" s="3">
        <v>522080</v>
      </c>
      <c r="V92" s="3">
        <v>0</v>
      </c>
      <c r="W92" s="3">
        <v>-522080</v>
      </c>
      <c r="X92" s="3">
        <v>-1044160</v>
      </c>
      <c r="Y92" s="3">
        <v>-1670656</v>
      </c>
    </row>
    <row r="93" spans="2:25" x14ac:dyDescent="0.25">
      <c r="C93">
        <v>9084192</v>
      </c>
    </row>
    <row r="94" spans="2:25" x14ac:dyDescent="0.25">
      <c r="C94">
        <v>8457696</v>
      </c>
    </row>
    <row r="95" spans="2:25" x14ac:dyDescent="0.25">
      <c r="C95">
        <v>7935616</v>
      </c>
    </row>
    <row r="96" spans="2:25" x14ac:dyDescent="0.25">
      <c r="C96">
        <v>7309120</v>
      </c>
    </row>
    <row r="97" spans="3:3" x14ac:dyDescent="0.25">
      <c r="C97">
        <v>6787040</v>
      </c>
    </row>
    <row r="98" spans="3:3" x14ac:dyDescent="0.25">
      <c r="C98">
        <v>6160544</v>
      </c>
    </row>
    <row r="99" spans="3:3" x14ac:dyDescent="0.25">
      <c r="C99">
        <v>5847296</v>
      </c>
    </row>
    <row r="100" spans="3:3" x14ac:dyDescent="0.25">
      <c r="C100">
        <v>5638464</v>
      </c>
    </row>
    <row r="101" spans="3:3" x14ac:dyDescent="0.25">
      <c r="C101">
        <v>5116384</v>
      </c>
    </row>
    <row r="102" spans="3:3" x14ac:dyDescent="0.25">
      <c r="C102">
        <v>4489888</v>
      </c>
    </row>
    <row r="103" spans="3:3" x14ac:dyDescent="0.25">
      <c r="C103">
        <v>3967808</v>
      </c>
    </row>
    <row r="104" spans="3:3" x14ac:dyDescent="0.25">
      <c r="C104">
        <v>3341312</v>
      </c>
    </row>
    <row r="105" spans="3:3" x14ac:dyDescent="0.25">
      <c r="C105">
        <v>2819232</v>
      </c>
    </row>
    <row r="106" spans="3:3" x14ac:dyDescent="0.25">
      <c r="C106">
        <v>2192736</v>
      </c>
    </row>
    <row r="107" spans="3:3" x14ac:dyDescent="0.25">
      <c r="C107">
        <v>1670656</v>
      </c>
    </row>
    <row r="108" spans="3:3" x14ac:dyDescent="0.25">
      <c r="C108">
        <v>1148576</v>
      </c>
    </row>
    <row r="109" spans="3:3" x14ac:dyDescent="0.25">
      <c r="C109">
        <v>522080</v>
      </c>
    </row>
    <row r="110" spans="3:3" x14ac:dyDescent="0.25">
      <c r="C110">
        <v>0</v>
      </c>
    </row>
    <row r="111" spans="3:3" x14ac:dyDescent="0.25">
      <c r="C111">
        <v>-522080</v>
      </c>
    </row>
    <row r="112" spans="3:3" x14ac:dyDescent="0.25">
      <c r="C112">
        <v>-1044160</v>
      </c>
    </row>
    <row r="113" spans="3:3" x14ac:dyDescent="0.25">
      <c r="C113">
        <v>-1670656</v>
      </c>
    </row>
  </sheetData>
  <mergeCells count="6">
    <mergeCell ref="B5:B6"/>
    <mergeCell ref="C5:C6"/>
    <mergeCell ref="D5:Y5"/>
    <mergeCell ref="B36:B37"/>
    <mergeCell ref="C36:C37"/>
    <mergeCell ref="D36:P36"/>
  </mergeCells>
  <conditionalFormatting sqref="D7:Y33">
    <cfRule type="cellIs" dxfId="9" priority="6" operator="between">
      <formula>9350000</formula>
      <formula>9850000</formula>
    </cfRule>
    <cfRule type="cellIs" dxfId="8" priority="7" operator="between">
      <formula>7250000</formula>
      <formula>7750000</formula>
    </cfRule>
    <cfRule type="cellIs" dxfId="7" priority="8" operator="greaterThan">
      <formula>0</formula>
    </cfRule>
    <cfRule type="cellIs" dxfId="6" priority="9" operator="equal">
      <formula>0</formula>
    </cfRule>
    <cfRule type="cellIs" dxfId="5" priority="10" operator="lessThan">
      <formula>0</formula>
    </cfRule>
  </conditionalFormatting>
  <conditionalFormatting sqref="D38:Y64">
    <cfRule type="cellIs" dxfId="4" priority="1" operator="between">
      <formula>9.35</formula>
      <formula>9.85</formula>
    </cfRule>
    <cfRule type="cellIs" dxfId="3" priority="2" operator="between">
      <formula>7.25</formula>
      <formula>7.75</formula>
    </cfRule>
    <cfRule type="cellIs" dxfId="2" priority="3" operator="greaterThan">
      <formula>0</formula>
    </cfRule>
    <cfRule type="cellIs" dxfId="1" priority="4" operator="equal">
      <formula>0</formula>
    </cfRule>
    <cfRule type="cellIs" dxfId="0" priority="5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9110da6-3bec-43d7-bf52-3b8badbb7a26">JZYJ2EVJZR6H-2098052612-224</_dlc_DocId>
    <PH_ApprovalStatus xmlns="49110da6-3bec-43d7-bf52-3b8badbb7a26">Draft</PH_ApprovalStatus>
    <_dlc_DocIdUrl xmlns="49110da6-3bec-43d7-bf52-3b8badbb7a26">
      <Url>https://arcadiso365.sharepoint.com/teams/ch-102997555/_layouts/15/DocIdRedir.aspx?ID=JZYJ2EVJZR6H-2098052612-224</Url>
      <Description>JZYJ2EVJZR6H-2098052612-224</Description>
    </_dlc_DocIdUrl>
    <lcf76f155ced4ddcb4097134ff3c332f xmlns="72ec5b1f-2e1e-4d12-a074-3b8aacba6a34">
      <Terms xmlns="http://schemas.microsoft.com/office/infopath/2007/PartnerControls"/>
    </lcf76f155ced4ddcb4097134ff3c332f>
    <PH_ApprovalComments xmlns="49110da6-3bec-43d7-bf52-3b8badbb7a26" xsi:nil="true"/>
    <TaxCatchAll xmlns="49110da6-3bec-43d7-bf52-3b8badbb7a26" xsi:nil="true"/>
    <m9ab48ff457747d2978187f0c89531d3 xmlns="49110da6-3bec-43d7-bf52-3b8badbb7a26">
      <Terms xmlns="http://schemas.microsoft.com/office/infopath/2007/PartnerControls"/>
    </m9ab48ff457747d2978187f0c89531d3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adis Document" ma:contentTypeID="0x010100B461F6A611BD4B3683134864140FA54600151A60F88FD5874CA496EB138DBA3E6D" ma:contentTypeVersion="13" ma:contentTypeDescription=" " ma:contentTypeScope="" ma:versionID="606f4a52e5adbe3390ca57c4e5b626e4">
  <xsd:schema xmlns:xsd="http://www.w3.org/2001/XMLSchema" xmlns:xs="http://www.w3.org/2001/XMLSchema" xmlns:p="http://schemas.microsoft.com/office/2006/metadata/properties" xmlns:ns2="49110da6-3bec-43d7-bf52-3b8badbb7a26" xmlns:ns3="72ec5b1f-2e1e-4d12-a074-3b8aacba6a34" targetNamespace="http://schemas.microsoft.com/office/2006/metadata/properties" ma:root="true" ma:fieldsID="89e773bd0b64ee705dba8200d2809910" ns2:_="" ns3:_="">
    <xsd:import namespace="49110da6-3bec-43d7-bf52-3b8badbb7a26"/>
    <xsd:import namespace="72ec5b1f-2e1e-4d12-a074-3b8aacba6a3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0da6-3bec-43d7-bf52-3b8badbb7a2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c38da1d8-d4e5-423a-8e02-92e13b7a269b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17e4d4ce-45ba-4c4d-ab41-f250570f8fd0}" ma:internalName="TaxCatchAll" ma:showField="CatchAllData" ma:web="49110da6-3bec-43d7-bf52-3b8badbb7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17e4d4ce-45ba-4c4d-ab41-f250570f8fd0}" ma:internalName="TaxCatchAllLabel" ma:readOnly="true" ma:showField="CatchAllDataLabel" ma:web="49110da6-3bec-43d7-bf52-3b8badbb7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7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5b1f-2e1e-4d12-a074-3b8aacba6a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EAC95-DF71-4F20-8BD4-1F6D3F06399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849750-A22F-4588-ABC0-26AD5101D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D00F9-C42F-4363-8805-C61EB7E06566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72ec5b1f-2e1e-4d12-a074-3b8aacba6a34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9110da6-3bec-43d7-bf52-3b8badbb7a26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AE1B37-CD5D-45FF-9B04-698397EF2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0da6-3bec-43d7-bf52-3b8badbb7a26"/>
    <ds:schemaRef ds:uri="72ec5b1f-2e1e-4d12-a074-3b8aacba6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</vt:lpstr>
      <vt:lpstr>Data for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Farms, Ken</dc:creator>
  <cp:lastModifiedBy>Farms, Ken</cp:lastModifiedBy>
  <dcterms:created xsi:type="dcterms:W3CDTF">2015-06-05T18:17:20Z</dcterms:created>
  <dcterms:modified xsi:type="dcterms:W3CDTF">2024-12-20T00:32:41Z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0x010100B461F6A611BD4B3683134864140FA54600151A60F88FD5874CA496EB138DBA3E6D</vt:lpwstr>
  </property>
  <property fmtid="{D5CDD505-2E9C-101B-9397-08002B2CF9AE}" pid="3" name="_dlc_DocIdItemGuid">
    <vt:lpwstr>8f6b2571-89bb-428f-b0b8-482bddd8ced2</vt:lpwstr>
  </property>
  <property fmtid="{D5CDD505-2E9C-101B-9397-08002B2CF9AE}" pid="4" name="MediaServiceImageTags">
    <vt:lpwstr/>
  </property>
  <property fmtid="{D5CDD505-2E9C-101B-9397-08002B2CF9AE}" pid="5" name="PH_DocumentType">
    <vt:lpwstr/>
  </property>
</Properties>
</file>